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0" yWindow="-120" windowWidth="24240" windowHeight="1779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6" i="12"/>
  <c r="F39" i="1" s="1"/>
  <c r="G9" i="12"/>
  <c r="G8" s="1"/>
  <c r="I9"/>
  <c r="I8"/>
  <c r="K9"/>
  <c r="K8"/>
  <c r="O9"/>
  <c r="O8" s="1"/>
  <c r="Q9"/>
  <c r="Q8" s="1"/>
  <c r="U9"/>
  <c r="U8" s="1"/>
  <c r="G11"/>
  <c r="G10" s="1"/>
  <c r="I52" i="1" s="1"/>
  <c r="I11" i="12"/>
  <c r="I10"/>
  <c r="K11"/>
  <c r="M11"/>
  <c r="O11"/>
  <c r="Q11"/>
  <c r="Q10" s="1"/>
  <c r="U11"/>
  <c r="U10" s="1"/>
  <c r="G12"/>
  <c r="I12"/>
  <c r="K12"/>
  <c r="K10" s="1"/>
  <c r="O12"/>
  <c r="O10"/>
  <c r="Q12"/>
  <c r="U12"/>
  <c r="G14"/>
  <c r="M14"/>
  <c r="I14"/>
  <c r="I13" s="1"/>
  <c r="K14"/>
  <c r="O14"/>
  <c r="Q14"/>
  <c r="U14"/>
  <c r="U13" s="1"/>
  <c r="G15"/>
  <c r="M15" s="1"/>
  <c r="I15"/>
  <c r="K15"/>
  <c r="K13" s="1"/>
  <c r="O15"/>
  <c r="O13" s="1"/>
  <c r="Q15"/>
  <c r="U15"/>
  <c r="G16"/>
  <c r="M16"/>
  <c r="I16"/>
  <c r="K16"/>
  <c r="O16"/>
  <c r="Q16"/>
  <c r="Q13" s="1"/>
  <c r="U16"/>
  <c r="G17"/>
  <c r="M17" s="1"/>
  <c r="I17"/>
  <c r="K17"/>
  <c r="O17"/>
  <c r="Q17"/>
  <c r="U17"/>
  <c r="G19"/>
  <c r="G18" s="1"/>
  <c r="I54" i="1" s="1"/>
  <c r="I19" i="12"/>
  <c r="I18" s="1"/>
  <c r="K19"/>
  <c r="K18" s="1"/>
  <c r="M19"/>
  <c r="O19"/>
  <c r="O18" s="1"/>
  <c r="Q19"/>
  <c r="U19"/>
  <c r="G20"/>
  <c r="I20"/>
  <c r="K20"/>
  <c r="O20"/>
  <c r="Q20"/>
  <c r="Q18" s="1"/>
  <c r="U20"/>
  <c r="G21"/>
  <c r="M21" s="1"/>
  <c r="I21"/>
  <c r="K21"/>
  <c r="O21"/>
  <c r="Q21"/>
  <c r="U21"/>
  <c r="U18" s="1"/>
  <c r="G22"/>
  <c r="M22"/>
  <c r="I22"/>
  <c r="K22"/>
  <c r="O22"/>
  <c r="Q22"/>
  <c r="U22"/>
  <c r="G23"/>
  <c r="M23" s="1"/>
  <c r="I23"/>
  <c r="K23"/>
  <c r="O23"/>
  <c r="Q23"/>
  <c r="U23"/>
  <c r="G24"/>
  <c r="M24"/>
  <c r="I24"/>
  <c r="K24"/>
  <c r="O24"/>
  <c r="Q24"/>
  <c r="U24"/>
  <c r="G25"/>
  <c r="M25" s="1"/>
  <c r="I25"/>
  <c r="K25"/>
  <c r="O25"/>
  <c r="Q25"/>
  <c r="U25"/>
  <c r="G26"/>
  <c r="M26"/>
  <c r="I26"/>
  <c r="K26"/>
  <c r="O26"/>
  <c r="Q26"/>
  <c r="U26"/>
  <c r="G27"/>
  <c r="M27" s="1"/>
  <c r="I27"/>
  <c r="K27"/>
  <c r="O27"/>
  <c r="Q27"/>
  <c r="U27"/>
  <c r="G28"/>
  <c r="M28"/>
  <c r="I28"/>
  <c r="K28"/>
  <c r="O28"/>
  <c r="Q28"/>
  <c r="U28"/>
  <c r="G29"/>
  <c r="M29" s="1"/>
  <c r="I29"/>
  <c r="K29"/>
  <c r="O29"/>
  <c r="Q29"/>
  <c r="U29"/>
  <c r="G30"/>
  <c r="M30"/>
  <c r="I30"/>
  <c r="K30"/>
  <c r="O30"/>
  <c r="Q30"/>
  <c r="U30"/>
  <c r="G31"/>
  <c r="M31" s="1"/>
  <c r="I31"/>
  <c r="K31"/>
  <c r="O31"/>
  <c r="Q31"/>
  <c r="U31"/>
  <c r="G32"/>
  <c r="M32"/>
  <c r="I32"/>
  <c r="K32"/>
  <c r="O32"/>
  <c r="Q32"/>
  <c r="U32"/>
  <c r="G33"/>
  <c r="M33" s="1"/>
  <c r="I33"/>
  <c r="K33"/>
  <c r="O33"/>
  <c r="Q33"/>
  <c r="U33"/>
  <c r="G34"/>
  <c r="M34"/>
  <c r="I34"/>
  <c r="K34"/>
  <c r="O34"/>
  <c r="Q34"/>
  <c r="U34"/>
  <c r="G35"/>
  <c r="M35" s="1"/>
  <c r="I35"/>
  <c r="K35"/>
  <c r="O35"/>
  <c r="Q35"/>
  <c r="U35"/>
  <c r="G36"/>
  <c r="M36"/>
  <c r="I36"/>
  <c r="K36"/>
  <c r="O36"/>
  <c r="Q36"/>
  <c r="U36"/>
  <c r="G37"/>
  <c r="M37" s="1"/>
  <c r="I37"/>
  <c r="K37"/>
  <c r="O37"/>
  <c r="Q37"/>
  <c r="U37"/>
  <c r="G38"/>
  <c r="M38"/>
  <c r="I38"/>
  <c r="K38"/>
  <c r="O38"/>
  <c r="Q38"/>
  <c r="U38"/>
  <c r="G39"/>
  <c r="M39" s="1"/>
  <c r="I39"/>
  <c r="K39"/>
  <c r="O39"/>
  <c r="Q39"/>
  <c r="U39"/>
  <c r="G40"/>
  <c r="M40"/>
  <c r="I40"/>
  <c r="K40"/>
  <c r="O40"/>
  <c r="Q40"/>
  <c r="U40"/>
  <c r="G41"/>
  <c r="M41" s="1"/>
  <c r="I41"/>
  <c r="K41"/>
  <c r="O41"/>
  <c r="Q41"/>
  <c r="U41"/>
  <c r="G43"/>
  <c r="G42" s="1"/>
  <c r="I55" i="1" s="1"/>
  <c r="I43" i="12"/>
  <c r="I42" s="1"/>
  <c r="K43"/>
  <c r="K42" s="1"/>
  <c r="M43"/>
  <c r="O43"/>
  <c r="O42" s="1"/>
  <c r="Q43"/>
  <c r="U43"/>
  <c r="G44"/>
  <c r="I44"/>
  <c r="K44"/>
  <c r="O44"/>
  <c r="Q44"/>
  <c r="Q42" s="1"/>
  <c r="U44"/>
  <c r="G45"/>
  <c r="M45" s="1"/>
  <c r="I45"/>
  <c r="K45"/>
  <c r="O45"/>
  <c r="Q45"/>
  <c r="U45"/>
  <c r="U42" s="1"/>
  <c r="G46"/>
  <c r="M46"/>
  <c r="I46"/>
  <c r="K46"/>
  <c r="O46"/>
  <c r="Q46"/>
  <c r="U46"/>
  <c r="G47"/>
  <c r="M47" s="1"/>
  <c r="I47"/>
  <c r="K47"/>
  <c r="O47"/>
  <c r="Q47"/>
  <c r="U47"/>
  <c r="G48"/>
  <c r="M48"/>
  <c r="I48"/>
  <c r="K48"/>
  <c r="O48"/>
  <c r="Q48"/>
  <c r="U48"/>
  <c r="G49"/>
  <c r="M49" s="1"/>
  <c r="I49"/>
  <c r="K49"/>
  <c r="O49"/>
  <c r="Q49"/>
  <c r="U49"/>
  <c r="G50"/>
  <c r="M50"/>
  <c r="I50"/>
  <c r="K50"/>
  <c r="O50"/>
  <c r="Q50"/>
  <c r="U50"/>
  <c r="G51"/>
  <c r="M51" s="1"/>
  <c r="I51"/>
  <c r="K51"/>
  <c r="O51"/>
  <c r="Q51"/>
  <c r="U51"/>
  <c r="G52"/>
  <c r="M52"/>
  <c r="I52"/>
  <c r="K52"/>
  <c r="O52"/>
  <c r="Q52"/>
  <c r="U52"/>
  <c r="G53"/>
  <c r="M53" s="1"/>
  <c r="I53"/>
  <c r="K53"/>
  <c r="O53"/>
  <c r="Q53"/>
  <c r="U53"/>
  <c r="G54"/>
  <c r="M54"/>
  <c r="I54"/>
  <c r="K54"/>
  <c r="O54"/>
  <c r="Q54"/>
  <c r="U54"/>
  <c r="G56"/>
  <c r="G55" s="1"/>
  <c r="I56" i="1" s="1"/>
  <c r="I56" i="12"/>
  <c r="I55" s="1"/>
  <c r="K56"/>
  <c r="O56"/>
  <c r="Q56"/>
  <c r="Q55" s="1"/>
  <c r="U56"/>
  <c r="U55" s="1"/>
  <c r="G57"/>
  <c r="I57"/>
  <c r="K57"/>
  <c r="M57"/>
  <c r="O57"/>
  <c r="Q57"/>
  <c r="U57"/>
  <c r="G58"/>
  <c r="M58"/>
  <c r="I58"/>
  <c r="K58"/>
  <c r="K55" s="1"/>
  <c r="O58"/>
  <c r="Q58"/>
  <c r="U58"/>
  <c r="G59"/>
  <c r="M59" s="1"/>
  <c r="I59"/>
  <c r="K59"/>
  <c r="O59"/>
  <c r="O55" s="1"/>
  <c r="Q59"/>
  <c r="U59"/>
  <c r="G60"/>
  <c r="M60"/>
  <c r="I60"/>
  <c r="K60"/>
  <c r="O60"/>
  <c r="Q60"/>
  <c r="U60"/>
  <c r="G61"/>
  <c r="M61" s="1"/>
  <c r="I61"/>
  <c r="K61"/>
  <c r="O61"/>
  <c r="Q61"/>
  <c r="U61"/>
  <c r="G62"/>
  <c r="M62"/>
  <c r="I62"/>
  <c r="K62"/>
  <c r="O62"/>
  <c r="Q62"/>
  <c r="U62"/>
  <c r="G63"/>
  <c r="M63" s="1"/>
  <c r="I63"/>
  <c r="K63"/>
  <c r="O63"/>
  <c r="Q63"/>
  <c r="U63"/>
  <c r="G64"/>
  <c r="M64"/>
  <c r="I64"/>
  <c r="K64"/>
  <c r="O64"/>
  <c r="Q64"/>
  <c r="U64"/>
  <c r="G65"/>
  <c r="M65" s="1"/>
  <c r="I65"/>
  <c r="K65"/>
  <c r="O65"/>
  <c r="Q65"/>
  <c r="U65"/>
  <c r="G66"/>
  <c r="M66"/>
  <c r="I66"/>
  <c r="K66"/>
  <c r="O66"/>
  <c r="Q66"/>
  <c r="U66"/>
  <c r="G68"/>
  <c r="G67" s="1"/>
  <c r="I57" i="1" s="1"/>
  <c r="I68" i="12"/>
  <c r="K68"/>
  <c r="O68"/>
  <c r="Q68"/>
  <c r="U68"/>
  <c r="U67" s="1"/>
  <c r="G69"/>
  <c r="I69"/>
  <c r="I67"/>
  <c r="K69"/>
  <c r="M69"/>
  <c r="O69"/>
  <c r="Q69"/>
  <c r="Q67" s="1"/>
  <c r="U69"/>
  <c r="G70"/>
  <c r="M70"/>
  <c r="I70"/>
  <c r="K70"/>
  <c r="O70"/>
  <c r="Q70"/>
  <c r="U70"/>
  <c r="G71"/>
  <c r="M71" s="1"/>
  <c r="I71"/>
  <c r="K71"/>
  <c r="K67" s="1"/>
  <c r="O71"/>
  <c r="O67" s="1"/>
  <c r="Q71"/>
  <c r="U71"/>
  <c r="G73"/>
  <c r="G72" s="1"/>
  <c r="I58" i="1" s="1"/>
  <c r="I20" s="1"/>
  <c r="I73" i="12"/>
  <c r="I72"/>
  <c r="K73"/>
  <c r="K72" s="1"/>
  <c r="M73"/>
  <c r="O73"/>
  <c r="Q73"/>
  <c r="Q72" s="1"/>
  <c r="U73"/>
  <c r="G74"/>
  <c r="M74"/>
  <c r="I74"/>
  <c r="K74"/>
  <c r="O74"/>
  <c r="O72" s="1"/>
  <c r="Q74"/>
  <c r="U74"/>
  <c r="U72"/>
  <c r="I19" i="1"/>
  <c r="I18"/>
  <c r="AZ45"/>
  <c r="AZ44"/>
  <c r="AZ43"/>
  <c r="G27"/>
  <c r="H40"/>
  <c r="J28"/>
  <c r="J26"/>
  <c r="G38"/>
  <c r="F38"/>
  <c r="H32"/>
  <c r="J23"/>
  <c r="J24"/>
  <c r="J25"/>
  <c r="J27"/>
  <c r="E24"/>
  <c r="G24"/>
  <c r="E26"/>
  <c r="G26"/>
  <c r="M72" i="12"/>
  <c r="M68"/>
  <c r="M67" s="1"/>
  <c r="M56"/>
  <c r="M44"/>
  <c r="M20"/>
  <c r="M18" s="1"/>
  <c r="G13"/>
  <c r="I53" i="1" s="1"/>
  <c r="M12" i="12"/>
  <c r="M10"/>
  <c r="I51" i="1" l="1"/>
  <c r="G76" i="12"/>
  <c r="M13"/>
  <c r="I17" i="1"/>
  <c r="F40"/>
  <c r="M55" i="12"/>
  <c r="M42"/>
  <c r="M9"/>
  <c r="M8" s="1"/>
  <c r="AD76"/>
  <c r="G39" i="1" s="1"/>
  <c r="G40" s="1"/>
  <c r="G25" s="1"/>
  <c r="I59" l="1"/>
  <c r="I16"/>
  <c r="I21" s="1"/>
  <c r="G28"/>
  <c r="G23"/>
  <c r="G29" s="1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<sst xmlns="http://schemas.openxmlformats.org/spreadsheetml/2006/main" count="415" uniqueCount="236">
  <si>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</si>
  <si>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</si>
  <si>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</si>
  <si>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</si>
  <si>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</si>
  <si>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</si>
  <si>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</si>
  <si>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</si>
  <si>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</si>
  <si>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</si>
  <si>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</si>
  <si>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</si>
  <si>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</si>
  <si>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</si>
  <si>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</si>
  <si>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</si>
  <si>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</si>
  <si>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</si>
  <si>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</si>
  <si>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</si>
  <si>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</si>
  <si>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</si>
  <si>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</si>
  <si>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</si>
  <si>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</si>
  <si>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</si>
  <si>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</si>
  <si>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</si>
  <si>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</si>
  <si>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</si>
  <si>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</si>
  <si>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</si>
  <si>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</si>
  <si>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</si>
  <si>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</si>
  <si>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</si>
  <si>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</si>
  <si>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</si>
  <si>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</si>
  <si>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</si>
  <si>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</si>
  <si>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</si>
  <si>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</si>
  <si>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</si>
  <si>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</si>
  <si>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</si>
  <si>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SŠTE Brno, Olomoucká - rozšíření strav. provozu, ÚSTŘEDNÍ VYTÁPĚNÍ</t>
  </si>
  <si>
    <t>TOP-KLIMA, spol. s r.o.</t>
  </si>
  <si>
    <t>Skryjova 4</t>
  </si>
  <si>
    <t>61400</t>
  </si>
  <si>
    <t>25587552</t>
  </si>
  <si>
    <t>Rozpočet</t>
  </si>
  <si>
    <t>Celkem za stavbu</t>
  </si>
  <si>
    <t>CZK</t>
  </si>
  <si>
    <t xml:space="preserve">Popis rozpočtu:  - </t>
  </si>
  <si>
    <t>Úpravy vytápění v 1PP v důsledku změn využití místností - nyní bude kuchyně.</t>
  </si>
  <si>
    <t>Úpravy v 1NP v důsledku instalace nového výtahu, zrušení tělesa a přeložení potrubí.</t>
  </si>
  <si>
    <t>Napojení nových VZT jednotek na teplo.</t>
  </si>
  <si>
    <t>Rekapitulace dílů</t>
  </si>
  <si>
    <t>Typ dílu</t>
  </si>
  <si>
    <t>94</t>
  </si>
  <si>
    <t>Lešení a stavební výtahy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</si>
  <si>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</si>
  <si>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</si>
  <si>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</si>
  <si>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</si>
  <si>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</si>
  <si>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</si>
  <si>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</si>
  <si>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</si>
  <si>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</si>
  <si>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</si>
  <si>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</si>
  <si>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</si>
  <si>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</si>
  <si>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</si>
  <si>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</si>
  <si>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</si>
  <si>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</si>
  <si>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</si>
  <si>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</si>
  <si>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</si>
  <si>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</si>
  <si>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</si>
  <si>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</si>
  <si>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</si>
  <si>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</si>
  <si>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</si>
  <si>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</si>
  <si>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</si>
  <si>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</si>
  <si>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</si>
  <si>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</si>
  <si>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</si>
  <si>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</si>
  <si>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</si>
  <si>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</si>
  <si>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</si>
  <si>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</si>
  <si>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</si>
  <si>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</si>
  <si>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</si>
  <si>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</si>
  <si>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</si>
  <si>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</si>
  <si>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941955004R00</t>
  </si>
  <si>
    <t>Lešení lehké pomocné, výška podlahy do 3,5 m</t>
  </si>
  <si>
    <t>m2</t>
  </si>
  <si>
    <t>POL1_0</t>
  </si>
  <si>
    <t>713-10005</t>
  </si>
  <si>
    <t>D+M DN40-50, minerál.vl.lis. tvarovky, kačír, Al folií tl. 4cm</t>
  </si>
  <si>
    <t>bm</t>
  </si>
  <si>
    <t>713-10009</t>
  </si>
  <si>
    <t>D+M  DN65, minerál.vl.lis. tvarovky, kašír. Al folií tl. 5cm</t>
  </si>
  <si>
    <t>732199100RM1</t>
  </si>
  <si>
    <t>Montáž orientačního štítku, včetně dodávky štítku</t>
  </si>
  <si>
    <t>soubor</t>
  </si>
  <si>
    <t>732429113R00</t>
  </si>
  <si>
    <t>Montáž čerpadel oběhových spirálních, DN 50</t>
  </si>
  <si>
    <t>732-36008</t>
  </si>
  <si>
    <t>Čerp. oběhové elektronnic. M3  50-150F, vč.izolace</t>
  </si>
  <si>
    <t>ks</t>
  </si>
  <si>
    <t>998732101R00</t>
  </si>
  <si>
    <t>Přesun hmot pro strojovny, výšky do 6 m</t>
  </si>
  <si>
    <t>t</t>
  </si>
  <si>
    <t>733111103R00</t>
  </si>
  <si>
    <t>Potrubí závitové bezešvé běžné nízkotlaké DN 15</t>
  </si>
  <si>
    <t>m</t>
  </si>
  <si>
    <t>733113113R00</t>
  </si>
  <si>
    <t>Příplatek za zhotovení přípojky DN 15</t>
  </si>
  <si>
    <t>kus</t>
  </si>
  <si>
    <t>733111104R00</t>
  </si>
  <si>
    <t>Potrubí závitové bezešvé běžné nízkotlaké DN 20</t>
  </si>
  <si>
    <t>733111105R00</t>
  </si>
  <si>
    <t>Potrubí závitové bezešvé běžné nízkotlaké DN 25</t>
  </si>
  <si>
    <t>733113115R00</t>
  </si>
  <si>
    <t>Příplatek za zhotovení přípojky DN 25</t>
  </si>
  <si>
    <t>733111106R00</t>
  </si>
  <si>
    <t>Potrubí závitové bezešvé běžné nízkotlaké DN 32</t>
  </si>
  <si>
    <t>733111107R00</t>
  </si>
  <si>
    <t>Potrubí závitové bezešvé běžné nízkotlaké DN 40</t>
  </si>
  <si>
    <t>733121118R00</t>
  </si>
  <si>
    <t>Potrubí hladké bezešvé nízkotlaké D 57 x 2,9 mm</t>
  </si>
  <si>
    <t>733121122R00</t>
  </si>
  <si>
    <t>Potrubí hladké bezešvé nízkotlaké D 76 x 3,2 mm</t>
  </si>
  <si>
    <t>733141102R00</t>
  </si>
  <si>
    <t>Odvzdušňovací nádobky z trub.ocelových do DN 50</t>
  </si>
  <si>
    <t>733191928R00</t>
  </si>
  <si>
    <t>Navaření odbočky na potrubí,DN odbočky 50</t>
  </si>
  <si>
    <t>733194922R00</t>
  </si>
  <si>
    <t>Oprava-navaření odbočky na potrubí,D odbočky 76</t>
  </si>
  <si>
    <t>733191923R00</t>
  </si>
  <si>
    <t>Navaření odbočky na potrubí,DN odbočky 15</t>
  </si>
  <si>
    <t>733123118R00</t>
  </si>
  <si>
    <t>Příplatek za zhotovení přípojek D 57 x 2,9 mm</t>
  </si>
  <si>
    <t>733123123R00</t>
  </si>
  <si>
    <t>Příplatek za zhotovení přípojek D 76 x 3,2 mm</t>
  </si>
  <si>
    <t>733110806R00</t>
  </si>
  <si>
    <t>Demontáž potrubí ocelového závitového do DN 15-32</t>
  </si>
  <si>
    <t>733110808R00</t>
  </si>
  <si>
    <t>Demontáž potrubí ocelového závitového do DN 32-50</t>
  </si>
  <si>
    <t>733120826R00</t>
  </si>
  <si>
    <t>Demontáž potrubí z hladkých trubek do D 89</t>
  </si>
  <si>
    <t>733190106R00</t>
  </si>
  <si>
    <t>Tlaková zkouška potrubí do  DN 32</t>
  </si>
  <si>
    <t>733190225R00</t>
  </si>
  <si>
    <t>Tlaková zkouška ocelového hladkého potrubí do D 89</t>
  </si>
  <si>
    <t>733191113R00</t>
  </si>
  <si>
    <t>Manžety prostupové pro trubky do DN 50</t>
  </si>
  <si>
    <t>733191114R00</t>
  </si>
  <si>
    <t>Manžety prostupové pro trubky do DN 60</t>
  </si>
  <si>
    <t>998733101R00</t>
  </si>
  <si>
    <t>Přesun hmot pro rozvody potrubí, výšky do 6 m</t>
  </si>
  <si>
    <t>734121614R00</t>
  </si>
  <si>
    <t>Ventily zpětné přírubové Z 16-117-516, DN 50</t>
  </si>
  <si>
    <t>734173414R00</t>
  </si>
  <si>
    <t>Přírubové spoje PN 1,6/I MPa, DN 50</t>
  </si>
  <si>
    <t>734113116R00</t>
  </si>
  <si>
    <t>Kohout kulový uzav. DN 50 s nav.pří</t>
  </si>
  <si>
    <t>734163414R00</t>
  </si>
  <si>
    <t>Filtry s výměnnou vložkou D 71-117-616 P1,DN 50</t>
  </si>
  <si>
    <t>734213112R00</t>
  </si>
  <si>
    <t>Ventil automatický odvzdušňovací,  DN 15, se ZV</t>
  </si>
  <si>
    <t>734223122RT2</t>
  </si>
  <si>
    <t>Ventil termostatický, přímý, DN 15, s termostatickou hlavicí kapal</t>
  </si>
  <si>
    <t>734233111R00</t>
  </si>
  <si>
    <t>Kohout kulový, vnitř.-vnitř.z. DN 15</t>
  </si>
  <si>
    <t>734233113R00</t>
  </si>
  <si>
    <t>Kohout kulový, vnitř.-vnitř.z. DN 25</t>
  </si>
  <si>
    <t>734263132R00</t>
  </si>
  <si>
    <t>Šroubení regulační, přímé, DN 15, uzavír. s vypouš.</t>
  </si>
  <si>
    <t>734494213R00</t>
  </si>
  <si>
    <t>Návarky s trubkovým závitem G 1/2</t>
  </si>
  <si>
    <t>734-03.102</t>
  </si>
  <si>
    <t>Termomanometr 20-120°C,0-6bar, včetně zk. kohoutu</t>
  </si>
  <si>
    <t>998734101R00</t>
  </si>
  <si>
    <t>Přesun hmot pro armatury, výšky do 6 m</t>
  </si>
  <si>
    <t>735151266R00</t>
  </si>
  <si>
    <t>Otopná těl.panel.hladká Plan Klasik 21  600/1000</t>
  </si>
  <si>
    <t>735151280R00</t>
  </si>
  <si>
    <t>Otopná těl.panel.hladká Plan Klasik 21  900/ 400</t>
  </si>
  <si>
    <t>735151282R00</t>
  </si>
  <si>
    <t>Otopná těl.panel.hladká Plan Klasik 21  900/ 600</t>
  </si>
  <si>
    <t>735151284R00</t>
  </si>
  <si>
    <t>Otopná těl.panel.hladká Plan Klasik 21  900/ 800</t>
  </si>
  <si>
    <t>735151286R00</t>
  </si>
  <si>
    <t>Otopná těl.panel.hladká Plan Klasik 21  900/1000</t>
  </si>
  <si>
    <t>735151289R00</t>
  </si>
  <si>
    <t>Otopná těl.panel.hladká Plan Klasik 21  900/1400</t>
  </si>
  <si>
    <t>735171347R00</t>
  </si>
  <si>
    <t>Těleso trubkové koupel. trubkové, prohnut 1220.450</t>
  </si>
  <si>
    <t>735111810R00</t>
  </si>
  <si>
    <t>Demontáž těles otopných litinových článkových</t>
  </si>
  <si>
    <t>735151821R00</t>
  </si>
  <si>
    <t>Demontáž otopných těles panelových 2řadých,1500 mm</t>
  </si>
  <si>
    <t>735000912R00</t>
  </si>
  <si>
    <t>Oprava-vyregulování ventilů s termost.ovládáním</t>
  </si>
  <si>
    <t>998735101R00</t>
  </si>
  <si>
    <t>Přesun hmot pro otopná tělesa, výšky do 6 m</t>
  </si>
  <si>
    <t>783222100R00</t>
  </si>
  <si>
    <t>Nátěr syntetický kovových konstrukcí dvojnásobný</t>
  </si>
  <si>
    <t>783424740R00</t>
  </si>
  <si>
    <t>Nátěr syntetický potrubí do DN 50 mm základní, izol.potr.</t>
  </si>
  <si>
    <t>783424240R00</t>
  </si>
  <si>
    <t>Nátěr syntet. potrubí do DN 50 mm  Z+1x +1x email</t>
  </si>
  <si>
    <t>783425750R00</t>
  </si>
  <si>
    <t>Nátěr syntetický potrubí do DN 100 mm základní</t>
  </si>
  <si>
    <t>HZS-PC0001</t>
  </si>
  <si>
    <t>Topná zkouška dle ČSN plná 72h</t>
  </si>
  <si>
    <t>hod</t>
  </si>
  <si>
    <t>HZS-PC0004</t>
  </si>
  <si>
    <t>Nepředvídané vícepráce montážní, a demont, úpravy stáv. rozv., úpravy v 1NP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</si>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</sst>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26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1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9" xfId="0" applyNumberFormat="1" applyFont="1" applyBorder="1" applyAlignment="1">
      <alignment horizontal="right" wrapText="1" shrinkToFit="1"/>
    </xf>
    <xf numFmtId="3" fontId="3" fillId="0" borderId="9" xfId="0" applyNumberFormat="1" applyFont="1" applyBorder="1" applyAlignment="1">
      <alignment horizontal="right" shrinkToFit="1"/>
    </xf>
    <xf numFmtId="3" fontId="0" fillId="0" borderId="9" xfId="0" applyNumberFormat="1" applyBorder="1" applyAlignment="1">
      <alignment shrinkToFit="1"/>
    </xf>
    <xf numFmtId="3" fontId="0" fillId="0" borderId="18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7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8" fillId="0" borderId="0" xfId="0" applyFont="1"/>
    <xf numFmtId="0" fontId="18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8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8" fillId="0" borderId="28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8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8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8" fillId="3" borderId="26" xfId="0" applyNumberFormat="1" applyFont="1" applyFill="1" applyBorder="1" applyAlignment="1" applyProtection="1">
      <alignment vertical="top" shrinkToFit="1"/>
      <protection locked="0"/>
    </xf>
    <xf numFmtId="4" fontId="18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8" fillId="0" borderId="8" xfId="0" applyFont="1" applyBorder="1" applyAlignment="1">
      <alignment vertical="top"/>
    </xf>
    <xf numFmtId="0" fontId="18" fillId="0" borderId="8" xfId="0" applyNumberFormat="1" applyFont="1" applyBorder="1" applyAlignment="1">
      <alignment vertical="top"/>
    </xf>
    <xf numFmtId="0" fontId="18" fillId="0" borderId="29" xfId="0" applyFont="1" applyBorder="1" applyAlignment="1">
      <alignment vertical="top" shrinkToFit="1"/>
    </xf>
    <xf numFmtId="164" fontId="18" fillId="0" borderId="20" xfId="0" applyNumberFormat="1" applyFont="1" applyBorder="1" applyAlignment="1">
      <alignment vertical="top" shrinkToFit="1"/>
    </xf>
    <xf numFmtId="4" fontId="18" fillId="3" borderId="20" xfId="0" applyNumberFormat="1" applyFont="1" applyFill="1" applyBorder="1" applyAlignment="1" applyProtection="1">
      <alignment vertical="top" shrinkToFit="1"/>
      <protection locked="0"/>
    </xf>
    <xf numFmtId="4" fontId="18" fillId="0" borderId="20" xfId="0" applyNumberFormat="1" applyFont="1" applyBorder="1" applyAlignment="1">
      <alignment vertical="top" shrinkToFit="1"/>
    </xf>
    <xf numFmtId="0" fontId="18" fillId="0" borderId="20" xfId="0" applyFont="1" applyBorder="1" applyAlignment="1">
      <alignment vertical="top" shrinkToFit="1"/>
    </xf>
    <xf numFmtId="0" fontId="18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8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8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5" borderId="0" xfId="0" applyFont="1" applyFill="1" applyAlignment="1">
      <alignment horizontal="left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0" fontId="17" fillId="2" borderId="22" xfId="0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4" borderId="12" xfId="0" applyNumberFormat="1" applyFill="1" applyBorder="1"/>
    <xf numFmtId="3" fontId="0" fillId="4" borderId="9" xfId="0" applyNumberFormat="1" applyFill="1" applyBorder="1"/>
    <xf numFmtId="0" fontId="0" fillId="0" borderId="0" xfId="0" applyNumberFormat="1" applyAlignment="1">
      <alignment wrapTex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" fontId="7" fillId="4" borderId="20" xfId="0" applyNumberFormat="1" applyFont="1" applyFill="1" applyBorder="1" applyAlignment="1"/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62"/>
  <sheetViews>
    <sheetView showGridLines="0" view="pageBreakPreview" topLeftCell="B12" zoomScale="7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>
      <c r="A2" s="4"/>
      <c r="B2" s="81" t="s">
        <v>40</v>
      </c>
      <c r="C2" s="82"/>
      <c r="D2" s="221" t="s">
        <v>46</v>
      </c>
      <c r="E2" s="222"/>
      <c r="F2" s="222"/>
      <c r="G2" s="222"/>
      <c r="H2" s="222"/>
      <c r="I2" s="222"/>
      <c r="J2" s="223"/>
      <c r="O2" s="2"/>
    </row>
    <row r="3" spans="1:15" ht="23.25" customHeight="1">
      <c r="A3" s="4"/>
      <c r="B3" s="83" t="s">
        <v>45</v>
      </c>
      <c r="C3" s="84"/>
      <c r="D3" s="199" t="s">
        <v>43</v>
      </c>
      <c r="E3" s="200"/>
      <c r="F3" s="200"/>
      <c r="G3" s="200"/>
      <c r="H3" s="200"/>
      <c r="I3" s="200"/>
      <c r="J3" s="201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02" t="s">
        <v>47</v>
      </c>
      <c r="E11" s="202"/>
      <c r="F11" s="202"/>
      <c r="G11" s="202"/>
      <c r="H11" s="28" t="s">
        <v>33</v>
      </c>
      <c r="I11" s="94" t="s">
        <v>50</v>
      </c>
      <c r="J11" s="11"/>
    </row>
    <row r="12" spans="1:15" ht="15.75" customHeight="1">
      <c r="A12" s="4"/>
      <c r="B12" s="41"/>
      <c r="C12" s="26"/>
      <c r="D12" s="216" t="s">
        <v>48</v>
      </c>
      <c r="E12" s="216"/>
      <c r="F12" s="216"/>
      <c r="G12" s="216"/>
      <c r="H12" s="28" t="s">
        <v>34</v>
      </c>
      <c r="I12" s="94"/>
      <c r="J12" s="11"/>
    </row>
    <row r="13" spans="1:15" ht="15.75" customHeight="1">
      <c r="A13" s="4"/>
      <c r="B13" s="42"/>
      <c r="C13" s="93" t="s">
        <v>49</v>
      </c>
      <c r="D13" s="217" t="s">
        <v>43</v>
      </c>
      <c r="E13" s="217"/>
      <c r="F13" s="217"/>
      <c r="G13" s="21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10"/>
      <c r="F15" s="210"/>
      <c r="G15" s="214"/>
      <c r="H15" s="214"/>
      <c r="I15" s="214" t="s">
        <v>28</v>
      </c>
      <c r="J15" s="215"/>
    </row>
    <row r="16" spans="1:15" ht="23.25" customHeight="1">
      <c r="A16" s="145" t="s">
        <v>23</v>
      </c>
      <c r="B16" s="146" t="s">
        <v>23</v>
      </c>
      <c r="C16" s="58"/>
      <c r="D16" s="59"/>
      <c r="E16" s="203"/>
      <c r="F16" s="209"/>
      <c r="G16" s="203"/>
      <c r="H16" s="209"/>
      <c r="I16" s="203">
        <f>SUMIF(F51:F58,A16,I51:I58)+SUMIF(F51:F58,"PSU",I51:I58)</f>
        <v>0</v>
      </c>
      <c r="J16" s="204"/>
    </row>
    <row r="17" spans="1:10" ht="23.25" customHeight="1">
      <c r="A17" s="145" t="s">
        <v>24</v>
      </c>
      <c r="B17" s="146" t="s">
        <v>24</v>
      </c>
      <c r="C17" s="58"/>
      <c r="D17" s="59"/>
      <c r="E17" s="203"/>
      <c r="F17" s="209"/>
      <c r="G17" s="203"/>
      <c r="H17" s="209"/>
      <c r="I17" s="203">
        <f>SUMIF(F51:F58,A17,I51:I58)</f>
        <v>0</v>
      </c>
      <c r="J17" s="204"/>
    </row>
    <row r="18" spans="1:10" ht="23.25" customHeight="1">
      <c r="A18" s="145" t="s">
        <v>25</v>
      </c>
      <c r="B18" s="146" t="s">
        <v>25</v>
      </c>
      <c r="C18" s="58"/>
      <c r="D18" s="59"/>
      <c r="E18" s="203"/>
      <c r="F18" s="209"/>
      <c r="G18" s="203"/>
      <c r="H18" s="209"/>
      <c r="I18" s="203">
        <f>SUMIF(F51:F58,A18,I51:I58)</f>
        <v>0</v>
      </c>
      <c r="J18" s="204"/>
    </row>
    <row r="19" spans="1:10" ht="23.25" customHeight="1">
      <c r="A19" s="145" t="s">
        <v>77</v>
      </c>
      <c r="B19" s="146" t="s">
        <v>26</v>
      </c>
      <c r="C19" s="58"/>
      <c r="D19" s="59"/>
      <c r="E19" s="203"/>
      <c r="F19" s="209"/>
      <c r="G19" s="203"/>
      <c r="H19" s="209"/>
      <c r="I19" s="203">
        <f>SUMIF(F51:F58,A19,I51:I58)</f>
        <v>0</v>
      </c>
      <c r="J19" s="204"/>
    </row>
    <row r="20" spans="1:10" ht="23.25" customHeight="1">
      <c r="A20" s="145" t="s">
        <v>76</v>
      </c>
      <c r="B20" s="146" t="s">
        <v>27</v>
      </c>
      <c r="C20" s="58"/>
      <c r="D20" s="59"/>
      <c r="E20" s="203"/>
      <c r="F20" s="209"/>
      <c r="G20" s="203"/>
      <c r="H20" s="209"/>
      <c r="I20" s="203">
        <f>SUMIF(F51:F58,A20,I51:I58)</f>
        <v>0</v>
      </c>
      <c r="J20" s="204"/>
    </row>
    <row r="21" spans="1:10" ht="23.25" customHeight="1">
      <c r="A21" s="4"/>
      <c r="B21" s="74" t="s">
        <v>28</v>
      </c>
      <c r="C21" s="75"/>
      <c r="D21" s="76"/>
      <c r="E21" s="205"/>
      <c r="F21" s="206"/>
      <c r="G21" s="205"/>
      <c r="H21" s="206"/>
      <c r="I21" s="205">
        <f>SUM(I16:J20)</f>
        <v>0</v>
      </c>
      <c r="J21" s="208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18">
        <f>ZakladDPHSniVypocet</f>
        <v>0</v>
      </c>
      <c r="H23" s="219"/>
      <c r="I23" s="219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I23*E23/100</f>
        <v>0</v>
      </c>
      <c r="H24" s="231"/>
      <c r="I24" s="231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18">
        <f>ZakladDPHZaklVypocet</f>
        <v>0</v>
      </c>
      <c r="H25" s="219"/>
      <c r="I25" s="219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2">
        <f>I25*E25/100</f>
        <v>0</v>
      </c>
      <c r="H26" s="233"/>
      <c r="I26" s="233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3" t="str">
        <f t="shared" si="0"/>
        <v>CZK</v>
      </c>
    </row>
    <row r="28" spans="1:10" ht="27.75" customHeight="1" thickBot="1">
      <c r="A28" s="4"/>
      <c r="B28" s="116" t="s">
        <v>22</v>
      </c>
      <c r="C28" s="117"/>
      <c r="D28" s="117"/>
      <c r="E28" s="118"/>
      <c r="F28" s="119"/>
      <c r="G28" s="207">
        <f>ZakladDPHSniVypocet+ZakladDPHZaklVypocet</f>
        <v>0</v>
      </c>
      <c r="H28" s="207"/>
      <c r="I28" s="207"/>
      <c r="J28" s="120" t="str">
        <f t="shared" si="0"/>
        <v>CZK</v>
      </c>
    </row>
    <row r="29" spans="1:10" ht="27.75" hidden="1" customHeight="1" thickBot="1">
      <c r="A29" s="4"/>
      <c r="B29" s="116" t="s">
        <v>35</v>
      </c>
      <c r="C29" s="121"/>
      <c r="D29" s="121"/>
      <c r="E29" s="121"/>
      <c r="F29" s="121"/>
      <c r="G29" s="235">
        <f>ZakladDPHSni+DPHSni+ZakladDPHZakl+DPHZakl+Zaokrouhleni</f>
        <v>0</v>
      </c>
      <c r="H29" s="235"/>
      <c r="I29" s="235"/>
      <c r="J29" s="122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44137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>
      <c r="A39" s="97">
        <v>1</v>
      </c>
      <c r="B39" s="103" t="s">
        <v>51</v>
      </c>
      <c r="C39" s="224" t="s">
        <v>46</v>
      </c>
      <c r="D39" s="225"/>
      <c r="E39" s="225"/>
      <c r="F39" s="109">
        <f>'Rozpočet Pol'!AC76</f>
        <v>0</v>
      </c>
      <c r="G39" s="110">
        <f>'Rozpočet Pol'!AD76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>
      <c r="A40" s="97"/>
      <c r="B40" s="226" t="s">
        <v>52</v>
      </c>
      <c r="C40" s="227"/>
      <c r="D40" s="227"/>
      <c r="E40" s="227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>
      <c r="B42" t="s">
        <v>54</v>
      </c>
    </row>
    <row r="43" spans="1:52">
      <c r="B43" s="228" t="s">
        <v>55</v>
      </c>
      <c r="C43" s="228"/>
      <c r="D43" s="228"/>
      <c r="E43" s="228"/>
      <c r="F43" s="228"/>
      <c r="G43" s="228"/>
      <c r="H43" s="228"/>
      <c r="I43" s="228"/>
      <c r="J43" s="228"/>
      <c r="AZ43" s="123" t="str">
        <f>B43</f>
        <v>Úpravy vytápění v 1PP v důsledku změn využití místností - nyní bude kuchyně.</v>
      </c>
    </row>
    <row r="44" spans="1:52">
      <c r="B44" s="228" t="s">
        <v>56</v>
      </c>
      <c r="C44" s="228"/>
      <c r="D44" s="228"/>
      <c r="E44" s="228"/>
      <c r="F44" s="228"/>
      <c r="G44" s="228"/>
      <c r="H44" s="228"/>
      <c r="I44" s="228"/>
      <c r="J44" s="228"/>
      <c r="AZ44" s="123" t="str">
        <f>B44</f>
        <v>Úpravy v 1NP v důsledku instalace nového výtahu, zrušení tělesa a přeložení potrubí.</v>
      </c>
    </row>
    <row r="45" spans="1:52">
      <c r="B45" s="228" t="s">
        <v>57</v>
      </c>
      <c r="C45" s="228"/>
      <c r="D45" s="228"/>
      <c r="E45" s="228"/>
      <c r="F45" s="228"/>
      <c r="G45" s="228"/>
      <c r="H45" s="228"/>
      <c r="I45" s="228"/>
      <c r="J45" s="228"/>
      <c r="AZ45" s="123" t="str">
        <f>B45</f>
        <v>Napojení nových VZT jednotek na teplo.</v>
      </c>
    </row>
    <row r="48" spans="1:52" ht="15.75">
      <c r="B48" s="124" t="s">
        <v>58</v>
      </c>
    </row>
    <row r="50" spans="1:10" ht="25.5" customHeight="1">
      <c r="A50" s="125"/>
      <c r="B50" s="129" t="s">
        <v>16</v>
      </c>
      <c r="C50" s="129" t="s">
        <v>5</v>
      </c>
      <c r="D50" s="130"/>
      <c r="E50" s="130"/>
      <c r="F50" s="133" t="s">
        <v>59</v>
      </c>
      <c r="G50" s="133"/>
      <c r="H50" s="133"/>
      <c r="I50" s="220" t="s">
        <v>28</v>
      </c>
      <c r="J50" s="220"/>
    </row>
    <row r="51" spans="1:10" ht="25.5" customHeight="1">
      <c r="A51" s="126"/>
      <c r="B51" s="134" t="s">
        <v>60</v>
      </c>
      <c r="C51" s="240" t="s">
        <v>61</v>
      </c>
      <c r="D51" s="241"/>
      <c r="E51" s="241"/>
      <c r="F51" s="136" t="s">
        <v>23</v>
      </c>
      <c r="G51" s="137"/>
      <c r="H51" s="137"/>
      <c r="I51" s="239">
        <f>'Rozpočet Pol'!G8</f>
        <v>0</v>
      </c>
      <c r="J51" s="239"/>
    </row>
    <row r="52" spans="1:10" ht="25.5" customHeight="1">
      <c r="A52" s="126"/>
      <c r="B52" s="128" t="s">
        <v>62</v>
      </c>
      <c r="C52" s="237" t="s">
        <v>63</v>
      </c>
      <c r="D52" s="238"/>
      <c r="E52" s="238"/>
      <c r="F52" s="138" t="s">
        <v>24</v>
      </c>
      <c r="G52" s="139"/>
      <c r="H52" s="139"/>
      <c r="I52" s="236">
        <f>'Rozpočet Pol'!G10</f>
        <v>0</v>
      </c>
      <c r="J52" s="236"/>
    </row>
    <row r="53" spans="1:10" ht="25.5" customHeight="1">
      <c r="A53" s="126"/>
      <c r="B53" s="128" t="s">
        <v>64</v>
      </c>
      <c r="C53" s="237" t="s">
        <v>65</v>
      </c>
      <c r="D53" s="238"/>
      <c r="E53" s="238"/>
      <c r="F53" s="138" t="s">
        <v>24</v>
      </c>
      <c r="G53" s="139"/>
      <c r="H53" s="139"/>
      <c r="I53" s="236">
        <f>'Rozpočet Pol'!G13</f>
        <v>0</v>
      </c>
      <c r="J53" s="236"/>
    </row>
    <row r="54" spans="1:10" ht="25.5" customHeight="1">
      <c r="A54" s="126"/>
      <c r="B54" s="128" t="s">
        <v>66</v>
      </c>
      <c r="C54" s="237" t="s">
        <v>67</v>
      </c>
      <c r="D54" s="238"/>
      <c r="E54" s="238"/>
      <c r="F54" s="138" t="s">
        <v>24</v>
      </c>
      <c r="G54" s="139"/>
      <c r="H54" s="139"/>
      <c r="I54" s="236">
        <f>'Rozpočet Pol'!G18</f>
        <v>0</v>
      </c>
      <c r="J54" s="236"/>
    </row>
    <row r="55" spans="1:10" ht="25.5" customHeight="1">
      <c r="A55" s="126"/>
      <c r="B55" s="128" t="s">
        <v>68</v>
      </c>
      <c r="C55" s="237" t="s">
        <v>69</v>
      </c>
      <c r="D55" s="238"/>
      <c r="E55" s="238"/>
      <c r="F55" s="138" t="s">
        <v>24</v>
      </c>
      <c r="G55" s="139"/>
      <c r="H55" s="139"/>
      <c r="I55" s="236">
        <f>'Rozpočet Pol'!G42</f>
        <v>0</v>
      </c>
      <c r="J55" s="236"/>
    </row>
    <row r="56" spans="1:10" ht="25.5" customHeight="1">
      <c r="A56" s="126"/>
      <c r="B56" s="128" t="s">
        <v>70</v>
      </c>
      <c r="C56" s="237" t="s">
        <v>71</v>
      </c>
      <c r="D56" s="238"/>
      <c r="E56" s="238"/>
      <c r="F56" s="138" t="s">
        <v>24</v>
      </c>
      <c r="G56" s="139"/>
      <c r="H56" s="139"/>
      <c r="I56" s="236">
        <f>'Rozpočet Pol'!G55</f>
        <v>0</v>
      </c>
      <c r="J56" s="236"/>
    </row>
    <row r="57" spans="1:10" ht="25.5" customHeight="1">
      <c r="A57" s="126"/>
      <c r="B57" s="128" t="s">
        <v>72</v>
      </c>
      <c r="C57" s="237" t="s">
        <v>73</v>
      </c>
      <c r="D57" s="238"/>
      <c r="E57" s="238"/>
      <c r="F57" s="138" t="s">
        <v>24</v>
      </c>
      <c r="G57" s="139"/>
      <c r="H57" s="139"/>
      <c r="I57" s="236">
        <f>'Rozpočet Pol'!G67</f>
        <v>0</v>
      </c>
      <c r="J57" s="236"/>
    </row>
    <row r="58" spans="1:10" ht="25.5" customHeight="1">
      <c r="A58" s="126"/>
      <c r="B58" s="135" t="s">
        <v>74</v>
      </c>
      <c r="C58" s="244" t="s">
        <v>75</v>
      </c>
      <c r="D58" s="245"/>
      <c r="E58" s="245"/>
      <c r="F58" s="140" t="s">
        <v>76</v>
      </c>
      <c r="G58" s="141"/>
      <c r="H58" s="141"/>
      <c r="I58" s="243">
        <f>'Rozpočet Pol'!G72</f>
        <v>0</v>
      </c>
      <c r="J58" s="243"/>
    </row>
    <row r="59" spans="1:10" ht="25.5" customHeight="1">
      <c r="A59" s="127"/>
      <c r="B59" s="131" t="s">
        <v>1</v>
      </c>
      <c r="C59" s="131"/>
      <c r="D59" s="132"/>
      <c r="E59" s="132"/>
      <c r="F59" s="142"/>
      <c r="G59" s="143"/>
      <c r="H59" s="143"/>
      <c r="I59" s="242">
        <f>SUM(I51:I58)</f>
        <v>0</v>
      </c>
      <c r="J59" s="242"/>
    </row>
    <row r="60" spans="1:10">
      <c r="F60" s="144"/>
      <c r="G60" s="96"/>
      <c r="H60" s="144"/>
      <c r="I60" s="96"/>
      <c r="J60" s="96"/>
    </row>
    <row r="61" spans="1:10">
      <c r="F61" s="144"/>
      <c r="G61" s="96"/>
      <c r="H61" s="144"/>
      <c r="I61" s="96"/>
      <c r="J61" s="96"/>
    </row>
    <row r="62" spans="1:10">
      <c r="F62" s="144"/>
      <c r="G62" s="96"/>
      <c r="H62" s="144"/>
      <c r="I62" s="96"/>
      <c r="J6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5:J55"/>
    <mergeCell ref="C55:E55"/>
    <mergeCell ref="I56:J56"/>
    <mergeCell ref="C56:E56"/>
    <mergeCell ref="I59:J59"/>
    <mergeCell ref="I57:J57"/>
    <mergeCell ref="C57:E57"/>
    <mergeCell ref="I58:J58"/>
    <mergeCell ref="C58:E58"/>
    <mergeCell ref="I53:J53"/>
    <mergeCell ref="C53:E53"/>
    <mergeCell ref="I54:J54"/>
    <mergeCell ref="C54:E54"/>
    <mergeCell ref="B45:J45"/>
    <mergeCell ref="I51:J51"/>
    <mergeCell ref="C51:E51"/>
    <mergeCell ref="I52:J52"/>
    <mergeCell ref="C52:E52"/>
    <mergeCell ref="I50:J50"/>
    <mergeCell ref="D2:J2"/>
    <mergeCell ref="E17:F17"/>
    <mergeCell ref="G16:H16"/>
    <mergeCell ref="G17:H17"/>
    <mergeCell ref="G18:H18"/>
    <mergeCell ref="I17:J17"/>
    <mergeCell ref="C39:E39"/>
    <mergeCell ref="B40:E40"/>
    <mergeCell ref="B43:J43"/>
    <mergeCell ref="B44:J44"/>
    <mergeCell ref="D35:E35"/>
    <mergeCell ref="G24:I24"/>
    <mergeCell ref="G26:I26"/>
    <mergeCell ref="G27:I27"/>
    <mergeCell ref="G29:I29"/>
    <mergeCell ref="B1:J1"/>
    <mergeCell ref="E21:F21"/>
    <mergeCell ref="G15:H15"/>
    <mergeCell ref="I15:J15"/>
    <mergeCell ref="E16:F16"/>
    <mergeCell ref="D12:G12"/>
    <mergeCell ref="D13:G13"/>
    <mergeCell ref="E19:F19"/>
    <mergeCell ref="E20:F20"/>
    <mergeCell ref="G28:I28"/>
    <mergeCell ref="I20:J20"/>
    <mergeCell ref="I21:J21"/>
    <mergeCell ref="G19:H19"/>
    <mergeCell ref="G20:H20"/>
    <mergeCell ref="G23:I23"/>
    <mergeCell ref="G25:I25"/>
    <mergeCell ref="D3:J3"/>
    <mergeCell ref="D11:G11"/>
    <mergeCell ref="I16:J16"/>
    <mergeCell ref="I19:J19"/>
    <mergeCell ref="G21:H21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>
      <c r="A4" s="79" t="s">
        <v>8</v>
      </c>
      <c r="B4" s="78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8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86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>
      <c r="A1" s="262" t="s">
        <v>6</v>
      </c>
      <c r="B1" s="262"/>
      <c r="C1" s="262"/>
      <c r="D1" s="262"/>
      <c r="E1" s="262"/>
      <c r="F1" s="262"/>
      <c r="G1" s="262"/>
      <c r="AE1" t="s">
        <v>79</v>
      </c>
    </row>
    <row r="2" spans="1:60" ht="24.95" customHeight="1">
      <c r="A2" s="147" t="s">
        <v>78</v>
      </c>
      <c r="B2" s="78"/>
      <c r="C2" s="263" t="s">
        <v>46</v>
      </c>
      <c r="D2" s="264"/>
      <c r="E2" s="264"/>
      <c r="F2" s="264"/>
      <c r="G2" s="265"/>
      <c r="AE2" t="s">
        <v>80</v>
      </c>
    </row>
    <row r="3" spans="1:60" ht="24.95" customHeight="1">
      <c r="A3" s="147" t="s">
        <v>7</v>
      </c>
      <c r="B3" s="78"/>
      <c r="C3" s="263" t="s">
        <v>43</v>
      </c>
      <c r="D3" s="264"/>
      <c r="E3" s="264"/>
      <c r="F3" s="264"/>
      <c r="G3" s="265"/>
      <c r="AE3" t="s">
        <v>81</v>
      </c>
    </row>
    <row r="4" spans="1:60" ht="24.95" hidden="1" customHeight="1">
      <c r="A4" s="147" t="s">
        <v>8</v>
      </c>
      <c r="B4" s="78"/>
      <c r="C4" s="263"/>
      <c r="D4" s="264"/>
      <c r="E4" s="264"/>
      <c r="F4" s="264"/>
      <c r="G4" s="265"/>
      <c r="AE4" t="s">
        <v>82</v>
      </c>
    </row>
    <row r="5" spans="1:60" hidden="1">
      <c r="A5" s="148" t="s">
        <v>83</v>
      </c>
      <c r="B5" s="149"/>
      <c r="C5" s="150"/>
      <c r="D5" s="151"/>
      <c r="E5" s="151"/>
      <c r="F5" s="151"/>
      <c r="G5" s="152"/>
      <c r="AE5" t="s">
        <v>84</v>
      </c>
    </row>
    <row r="7" spans="1:60" ht="38.25">
      <c r="A7" s="157" t="s">
        <v>85</v>
      </c>
      <c r="B7" s="158" t="s">
        <v>86</v>
      </c>
      <c r="C7" s="158" t="s">
        <v>87</v>
      </c>
      <c r="D7" s="157" t="s">
        <v>88</v>
      </c>
      <c r="E7" s="157" t="s">
        <v>89</v>
      </c>
      <c r="F7" s="153" t="s">
        <v>90</v>
      </c>
      <c r="G7" s="157" t="s">
        <v>28</v>
      </c>
      <c r="H7" s="160" t="s">
        <v>29</v>
      </c>
      <c r="I7" s="160" t="s">
        <v>91</v>
      </c>
      <c r="J7" s="160" t="s">
        <v>30</v>
      </c>
      <c r="K7" s="160" t="s">
        <v>92</v>
      </c>
      <c r="L7" s="160" t="s">
        <v>93</v>
      </c>
      <c r="M7" s="160" t="s">
        <v>94</v>
      </c>
      <c r="N7" s="160" t="s">
        <v>95</v>
      </c>
      <c r="O7" s="160" t="s">
        <v>96</v>
      </c>
      <c r="P7" s="160" t="s">
        <v>97</v>
      </c>
      <c r="Q7" s="160" t="s">
        <v>98</v>
      </c>
      <c r="R7" s="160" t="s">
        <v>99</v>
      </c>
      <c r="S7" s="160" t="s">
        <v>100</v>
      </c>
      <c r="T7" s="160" t="s">
        <v>101</v>
      </c>
      <c r="U7" s="160" t="s">
        <v>102</v>
      </c>
    </row>
    <row r="8" spans="1:60">
      <c r="A8" s="174" t="s">
        <v>103</v>
      </c>
      <c r="B8" s="175" t="s">
        <v>60</v>
      </c>
      <c r="C8" s="176" t="s">
        <v>61</v>
      </c>
      <c r="D8" s="177"/>
      <c r="E8" s="178"/>
      <c r="F8" s="179"/>
      <c r="G8" s="179">
        <f>SUMIF(AE9:AE9,"&lt;&gt;NOR",G9:G9)</f>
        <v>0</v>
      </c>
      <c r="H8" s="179"/>
      <c r="I8" s="179">
        <f>SUM(I9:I9)</f>
        <v>0</v>
      </c>
      <c r="J8" s="179"/>
      <c r="K8" s="179">
        <f>SUM(K9:K9)</f>
        <v>0</v>
      </c>
      <c r="L8" s="179"/>
      <c r="M8" s="179">
        <f>SUM(M9:M9)</f>
        <v>0</v>
      </c>
      <c r="N8" s="159"/>
      <c r="O8" s="159">
        <f>SUM(O9:O9)</f>
        <v>0.50800000000000001</v>
      </c>
      <c r="P8" s="159"/>
      <c r="Q8" s="159">
        <f>SUM(Q9:Q9)</f>
        <v>0</v>
      </c>
      <c r="R8" s="159"/>
      <c r="S8" s="159"/>
      <c r="T8" s="174"/>
      <c r="U8" s="159">
        <f>SUM(U9:U9)</f>
        <v>20.8</v>
      </c>
      <c r="AE8" t="s">
        <v>104</v>
      </c>
    </row>
    <row r="9" spans="1:60" outlineLevel="1">
      <c r="A9" s="155">
        <v>1</v>
      </c>
      <c r="B9" s="161" t="s">
        <v>105</v>
      </c>
      <c r="C9" s="192" t="s">
        <v>106</v>
      </c>
      <c r="D9" s="163" t="s">
        <v>107</v>
      </c>
      <c r="E9" s="169">
        <v>80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4">
        <v>6.3499999999999997E-3</v>
      </c>
      <c r="O9" s="164">
        <f>ROUND(E9*N9,5)</f>
        <v>0.50800000000000001</v>
      </c>
      <c r="P9" s="164">
        <v>0</v>
      </c>
      <c r="Q9" s="164">
        <f>ROUND(E9*P9,5)</f>
        <v>0</v>
      </c>
      <c r="R9" s="164"/>
      <c r="S9" s="164"/>
      <c r="T9" s="165">
        <v>0.26</v>
      </c>
      <c r="U9" s="164">
        <f>ROUND(E9*T9,2)</f>
        <v>20.8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108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>
      <c r="A10" s="156" t="s">
        <v>103</v>
      </c>
      <c r="B10" s="162" t="s">
        <v>62</v>
      </c>
      <c r="C10" s="193" t="s">
        <v>63</v>
      </c>
      <c r="D10" s="166"/>
      <c r="E10" s="170"/>
      <c r="F10" s="173"/>
      <c r="G10" s="173">
        <f>SUMIF(AE11:AE12,"&lt;&gt;NOR",G11:G12)</f>
        <v>0</v>
      </c>
      <c r="H10" s="173"/>
      <c r="I10" s="173">
        <f>SUM(I11:I12)</f>
        <v>0</v>
      </c>
      <c r="J10" s="173"/>
      <c r="K10" s="173">
        <f>SUM(K11:K12)</f>
        <v>0</v>
      </c>
      <c r="L10" s="173"/>
      <c r="M10" s="173">
        <f>SUM(M11:M12)</f>
        <v>0</v>
      </c>
      <c r="N10" s="167"/>
      <c r="O10" s="167">
        <f>SUM(O11:O12)</f>
        <v>9.1999999999999998E-2</v>
      </c>
      <c r="P10" s="167"/>
      <c r="Q10" s="167">
        <f>SUM(Q11:Q12)</f>
        <v>0</v>
      </c>
      <c r="R10" s="167"/>
      <c r="S10" s="167"/>
      <c r="T10" s="168"/>
      <c r="U10" s="167">
        <f>SUM(U11:U12)</f>
        <v>0</v>
      </c>
      <c r="AE10" t="s">
        <v>104</v>
      </c>
    </row>
    <row r="11" spans="1:60" ht="22.5" outlineLevel="1">
      <c r="A11" s="155">
        <v>2</v>
      </c>
      <c r="B11" s="161" t="s">
        <v>109</v>
      </c>
      <c r="C11" s="192" t="s">
        <v>110</v>
      </c>
      <c r="D11" s="163" t="s">
        <v>111</v>
      </c>
      <c r="E11" s="169">
        <v>180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4">
        <v>2.5000000000000001E-4</v>
      </c>
      <c r="O11" s="164">
        <f>ROUND(E11*N11,5)</f>
        <v>4.4999999999999998E-2</v>
      </c>
      <c r="P11" s="164">
        <v>0</v>
      </c>
      <c r="Q11" s="164">
        <f>ROUND(E11*P11,5)</f>
        <v>0</v>
      </c>
      <c r="R11" s="164"/>
      <c r="S11" s="164"/>
      <c r="T11" s="165">
        <v>0</v>
      </c>
      <c r="U11" s="164">
        <f>ROUND(E11*T11,2)</f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108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>
      <c r="A12" s="155">
        <v>3</v>
      </c>
      <c r="B12" s="161" t="s">
        <v>112</v>
      </c>
      <c r="C12" s="192" t="s">
        <v>113</v>
      </c>
      <c r="D12" s="163" t="s">
        <v>111</v>
      </c>
      <c r="E12" s="169">
        <v>94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4">
        <v>5.0000000000000001E-4</v>
      </c>
      <c r="O12" s="164">
        <f>ROUND(E12*N12,5)</f>
        <v>4.7E-2</v>
      </c>
      <c r="P12" s="164">
        <v>0</v>
      </c>
      <c r="Q12" s="164">
        <f>ROUND(E12*P12,5)</f>
        <v>0</v>
      </c>
      <c r="R12" s="164"/>
      <c r="S12" s="164"/>
      <c r="T12" s="165">
        <v>0</v>
      </c>
      <c r="U12" s="164">
        <f>ROUND(E12*T12,2)</f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108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>
      <c r="A13" s="156" t="s">
        <v>103</v>
      </c>
      <c r="B13" s="162" t="s">
        <v>64</v>
      </c>
      <c r="C13" s="193" t="s">
        <v>65</v>
      </c>
      <c r="D13" s="166"/>
      <c r="E13" s="170"/>
      <c r="F13" s="173"/>
      <c r="G13" s="173">
        <f>SUMIF(AE14:AE17,"&lt;&gt;NOR",G14:G17)</f>
        <v>0</v>
      </c>
      <c r="H13" s="173"/>
      <c r="I13" s="173">
        <f>SUM(I14:I17)</f>
        <v>0</v>
      </c>
      <c r="J13" s="173"/>
      <c r="K13" s="173">
        <f>SUM(K14:K17)</f>
        <v>0</v>
      </c>
      <c r="L13" s="173"/>
      <c r="M13" s="173">
        <f>SUM(M14:M17)</f>
        <v>0</v>
      </c>
      <c r="N13" s="167"/>
      <c r="O13" s="167">
        <f>SUM(O14:O17)</f>
        <v>0.13511000000000001</v>
      </c>
      <c r="P13" s="167"/>
      <c r="Q13" s="167">
        <f>SUM(Q14:Q17)</f>
        <v>0</v>
      </c>
      <c r="R13" s="167"/>
      <c r="S13" s="167"/>
      <c r="T13" s="168"/>
      <c r="U13" s="167">
        <f>SUM(U14:U17)</f>
        <v>1.56</v>
      </c>
      <c r="AE13" t="s">
        <v>104</v>
      </c>
    </row>
    <row r="14" spans="1:60" outlineLevel="1">
      <c r="A14" s="155">
        <v>4</v>
      </c>
      <c r="B14" s="161" t="s">
        <v>114</v>
      </c>
      <c r="C14" s="192" t="s">
        <v>115</v>
      </c>
      <c r="D14" s="163" t="s">
        <v>116</v>
      </c>
      <c r="E14" s="169">
        <v>4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64">
        <v>1.1299999999999999E-3</v>
      </c>
      <c r="O14" s="164">
        <f>ROUND(E14*N14,5)</f>
        <v>4.5199999999999997E-3</v>
      </c>
      <c r="P14" s="164">
        <v>0</v>
      </c>
      <c r="Q14" s="164">
        <f>ROUND(E14*P14,5)</f>
        <v>0</v>
      </c>
      <c r="R14" s="164"/>
      <c r="S14" s="164"/>
      <c r="T14" s="165">
        <v>0.114</v>
      </c>
      <c r="U14" s="164">
        <f>ROUND(E14*T14,2)</f>
        <v>0.46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108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5</v>
      </c>
      <c r="B15" s="161" t="s">
        <v>117</v>
      </c>
      <c r="C15" s="192" t="s">
        <v>118</v>
      </c>
      <c r="D15" s="163" t="s">
        <v>116</v>
      </c>
      <c r="E15" s="169">
        <v>1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4">
        <v>5.9000000000000003E-4</v>
      </c>
      <c r="O15" s="164">
        <f>ROUND(E15*N15,5)</f>
        <v>5.9000000000000003E-4</v>
      </c>
      <c r="P15" s="164">
        <v>0</v>
      </c>
      <c r="Q15" s="164">
        <f>ROUND(E15*P15,5)</f>
        <v>0</v>
      </c>
      <c r="R15" s="164"/>
      <c r="S15" s="164"/>
      <c r="T15" s="165">
        <v>0.55100000000000005</v>
      </c>
      <c r="U15" s="164">
        <f>ROUND(E15*T15,2)</f>
        <v>0.55000000000000004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108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>
        <v>6</v>
      </c>
      <c r="B16" s="161" t="s">
        <v>119</v>
      </c>
      <c r="C16" s="192" t="s">
        <v>120</v>
      </c>
      <c r="D16" s="163" t="s">
        <v>121</v>
      </c>
      <c r="E16" s="169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4">
        <v>0.13</v>
      </c>
      <c r="O16" s="164">
        <f>ROUND(E16*N16,5)</f>
        <v>0.13</v>
      </c>
      <c r="P16" s="164">
        <v>0</v>
      </c>
      <c r="Q16" s="164">
        <f>ROUND(E16*P16,5)</f>
        <v>0</v>
      </c>
      <c r="R16" s="164"/>
      <c r="S16" s="164"/>
      <c r="T16" s="165">
        <v>0</v>
      </c>
      <c r="U16" s="164">
        <f>ROUND(E16*T16,2)</f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108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55">
        <v>7</v>
      </c>
      <c r="B17" s="161" t="s">
        <v>122</v>
      </c>
      <c r="C17" s="192" t="s">
        <v>123</v>
      </c>
      <c r="D17" s="163" t="s">
        <v>124</v>
      </c>
      <c r="E17" s="169">
        <v>0.13511000000000001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4.0430000000000001</v>
      </c>
      <c r="U17" s="164">
        <f>ROUND(E17*T17,2)</f>
        <v>0.55000000000000004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108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>
      <c r="A18" s="156" t="s">
        <v>103</v>
      </c>
      <c r="B18" s="162" t="s">
        <v>66</v>
      </c>
      <c r="C18" s="193" t="s">
        <v>67</v>
      </c>
      <c r="D18" s="166"/>
      <c r="E18" s="170"/>
      <c r="F18" s="173"/>
      <c r="G18" s="173">
        <f>SUMIF(AE19:AE41,"&lt;&gt;NOR",G19:G41)</f>
        <v>0</v>
      </c>
      <c r="H18" s="173"/>
      <c r="I18" s="173">
        <f>SUM(I19:I41)</f>
        <v>0</v>
      </c>
      <c r="J18" s="173"/>
      <c r="K18" s="173">
        <f>SUM(K19:K41)</f>
        <v>0</v>
      </c>
      <c r="L18" s="173"/>
      <c r="M18" s="173">
        <f>SUM(M19:M41)</f>
        <v>0</v>
      </c>
      <c r="N18" s="167"/>
      <c r="O18" s="167">
        <f>SUM(O19:O41)</f>
        <v>4.5968299999999997</v>
      </c>
      <c r="P18" s="167"/>
      <c r="Q18" s="167">
        <f>SUM(Q19:Q41)</f>
        <v>1.54898</v>
      </c>
      <c r="R18" s="167"/>
      <c r="S18" s="167"/>
      <c r="T18" s="168"/>
      <c r="U18" s="167">
        <f>SUM(U19:U41)</f>
        <v>449.34</v>
      </c>
      <c r="AE18" t="s">
        <v>104</v>
      </c>
    </row>
    <row r="19" spans="1:60" outlineLevel="1">
      <c r="A19" s="155">
        <v>8</v>
      </c>
      <c r="B19" s="161" t="s">
        <v>125</v>
      </c>
      <c r="C19" s="192" t="s">
        <v>126</v>
      </c>
      <c r="D19" s="163" t="s">
        <v>127</v>
      </c>
      <c r="E19" s="169">
        <v>260</v>
      </c>
      <c r="F19" s="171"/>
      <c r="G19" s="172">
        <f t="shared" ref="G19:G41" si="0">ROUND(E19*F19,2)</f>
        <v>0</v>
      </c>
      <c r="H19" s="171"/>
      <c r="I19" s="172">
        <f t="shared" ref="I19:I41" si="1">ROUND(E19*H19,2)</f>
        <v>0</v>
      </c>
      <c r="J19" s="171"/>
      <c r="K19" s="172">
        <f t="shared" ref="K19:K41" si="2">ROUND(E19*J19,2)</f>
        <v>0</v>
      </c>
      <c r="L19" s="172">
        <v>21</v>
      </c>
      <c r="M19" s="172">
        <f t="shared" ref="M19:M41" si="3">G19*(1+L19/100)</f>
        <v>0</v>
      </c>
      <c r="N19" s="164">
        <v>6.8599999999999998E-3</v>
      </c>
      <c r="O19" s="164">
        <f t="shared" ref="O19:O41" si="4">ROUND(E19*N19,5)</f>
        <v>1.7836000000000001</v>
      </c>
      <c r="P19" s="164">
        <v>0</v>
      </c>
      <c r="Q19" s="164">
        <f t="shared" ref="Q19:Q41" si="5">ROUND(E19*P19,5)</f>
        <v>0</v>
      </c>
      <c r="R19" s="164"/>
      <c r="S19" s="164"/>
      <c r="T19" s="165">
        <v>0.39200000000000002</v>
      </c>
      <c r="U19" s="164">
        <f t="shared" ref="U19:U41" si="6">ROUND(E19*T19,2)</f>
        <v>101.92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108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>
        <v>9</v>
      </c>
      <c r="B20" s="161" t="s">
        <v>128</v>
      </c>
      <c r="C20" s="192" t="s">
        <v>129</v>
      </c>
      <c r="D20" s="163" t="s">
        <v>130</v>
      </c>
      <c r="E20" s="169">
        <v>36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21</v>
      </c>
      <c r="M20" s="172">
        <f t="shared" si="3"/>
        <v>0</v>
      </c>
      <c r="N20" s="164">
        <v>0</v>
      </c>
      <c r="O20" s="164">
        <f t="shared" si="4"/>
        <v>0</v>
      </c>
      <c r="P20" s="164">
        <v>0</v>
      </c>
      <c r="Q20" s="164">
        <f t="shared" si="5"/>
        <v>0</v>
      </c>
      <c r="R20" s="164"/>
      <c r="S20" s="164"/>
      <c r="T20" s="165">
        <v>0.23699999999999999</v>
      </c>
      <c r="U20" s="164">
        <f t="shared" si="6"/>
        <v>8.5299999999999994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108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55">
        <v>10</v>
      </c>
      <c r="B21" s="161" t="s">
        <v>131</v>
      </c>
      <c r="C21" s="192" t="s">
        <v>132</v>
      </c>
      <c r="D21" s="163" t="s">
        <v>127</v>
      </c>
      <c r="E21" s="169">
        <v>35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21</v>
      </c>
      <c r="M21" s="172">
        <f t="shared" si="3"/>
        <v>0</v>
      </c>
      <c r="N21" s="164">
        <v>6.5399999999999998E-3</v>
      </c>
      <c r="O21" s="164">
        <f t="shared" si="4"/>
        <v>0.22889999999999999</v>
      </c>
      <c r="P21" s="164">
        <v>0</v>
      </c>
      <c r="Q21" s="164">
        <f t="shared" si="5"/>
        <v>0</v>
      </c>
      <c r="R21" s="164"/>
      <c r="S21" s="164"/>
      <c r="T21" s="165">
        <v>0.36799999999999999</v>
      </c>
      <c r="U21" s="164">
        <f t="shared" si="6"/>
        <v>12.88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108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55">
        <v>11</v>
      </c>
      <c r="B22" s="161" t="s">
        <v>133</v>
      </c>
      <c r="C22" s="192" t="s">
        <v>134</v>
      </c>
      <c r="D22" s="163" t="s">
        <v>127</v>
      </c>
      <c r="E22" s="169">
        <v>25</v>
      </c>
      <c r="F22" s="171"/>
      <c r="G22" s="172">
        <f t="shared" si="0"/>
        <v>0</v>
      </c>
      <c r="H22" s="171"/>
      <c r="I22" s="172">
        <f t="shared" si="1"/>
        <v>0</v>
      </c>
      <c r="J22" s="171"/>
      <c r="K22" s="172">
        <f t="shared" si="2"/>
        <v>0</v>
      </c>
      <c r="L22" s="172">
        <v>21</v>
      </c>
      <c r="M22" s="172">
        <f t="shared" si="3"/>
        <v>0</v>
      </c>
      <c r="N22" s="164">
        <v>7.4000000000000003E-3</v>
      </c>
      <c r="O22" s="164">
        <f t="shared" si="4"/>
        <v>0.185</v>
      </c>
      <c r="P22" s="164">
        <v>0</v>
      </c>
      <c r="Q22" s="164">
        <f t="shared" si="5"/>
        <v>0</v>
      </c>
      <c r="R22" s="164"/>
      <c r="S22" s="164"/>
      <c r="T22" s="165">
        <v>0.42099999999999999</v>
      </c>
      <c r="U22" s="164">
        <f t="shared" si="6"/>
        <v>10.53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108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>
        <v>12</v>
      </c>
      <c r="B23" s="161" t="s">
        <v>135</v>
      </c>
      <c r="C23" s="192" t="s">
        <v>136</v>
      </c>
      <c r="D23" s="163" t="s">
        <v>130</v>
      </c>
      <c r="E23" s="169">
        <v>6</v>
      </c>
      <c r="F23" s="171"/>
      <c r="G23" s="172">
        <f t="shared" si="0"/>
        <v>0</v>
      </c>
      <c r="H23" s="171"/>
      <c r="I23" s="172">
        <f t="shared" si="1"/>
        <v>0</v>
      </c>
      <c r="J23" s="171"/>
      <c r="K23" s="172">
        <f t="shared" si="2"/>
        <v>0</v>
      </c>
      <c r="L23" s="172">
        <v>21</v>
      </c>
      <c r="M23" s="172">
        <f t="shared" si="3"/>
        <v>0</v>
      </c>
      <c r="N23" s="164">
        <v>0</v>
      </c>
      <c r="O23" s="164">
        <f t="shared" si="4"/>
        <v>0</v>
      </c>
      <c r="P23" s="164">
        <v>0</v>
      </c>
      <c r="Q23" s="164">
        <f t="shared" si="5"/>
        <v>0</v>
      </c>
      <c r="R23" s="164"/>
      <c r="S23" s="164"/>
      <c r="T23" s="165">
        <v>0.42199999999999999</v>
      </c>
      <c r="U23" s="164">
        <f t="shared" si="6"/>
        <v>2.5299999999999998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108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>
      <c r="A24" s="155">
        <v>13</v>
      </c>
      <c r="B24" s="161" t="s">
        <v>137</v>
      </c>
      <c r="C24" s="192" t="s">
        <v>138</v>
      </c>
      <c r="D24" s="163" t="s">
        <v>127</v>
      </c>
      <c r="E24" s="169">
        <v>20</v>
      </c>
      <c r="F24" s="171"/>
      <c r="G24" s="172">
        <f t="shared" si="0"/>
        <v>0</v>
      </c>
      <c r="H24" s="171"/>
      <c r="I24" s="172">
        <f t="shared" si="1"/>
        <v>0</v>
      </c>
      <c r="J24" s="171"/>
      <c r="K24" s="172">
        <f t="shared" si="2"/>
        <v>0</v>
      </c>
      <c r="L24" s="172">
        <v>21</v>
      </c>
      <c r="M24" s="172">
        <f t="shared" si="3"/>
        <v>0</v>
      </c>
      <c r="N24" s="164">
        <v>8.2199999999999999E-3</v>
      </c>
      <c r="O24" s="164">
        <f t="shared" si="4"/>
        <v>0.16439999999999999</v>
      </c>
      <c r="P24" s="164">
        <v>0</v>
      </c>
      <c r="Q24" s="164">
        <f t="shared" si="5"/>
        <v>0</v>
      </c>
      <c r="R24" s="164"/>
      <c r="S24" s="164"/>
      <c r="T24" s="165">
        <v>0.442</v>
      </c>
      <c r="U24" s="164">
        <f t="shared" si="6"/>
        <v>8.84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108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>
      <c r="A25" s="155">
        <v>14</v>
      </c>
      <c r="B25" s="161" t="s">
        <v>139</v>
      </c>
      <c r="C25" s="192" t="s">
        <v>140</v>
      </c>
      <c r="D25" s="163" t="s">
        <v>127</v>
      </c>
      <c r="E25" s="169">
        <v>12</v>
      </c>
      <c r="F25" s="171"/>
      <c r="G25" s="172">
        <f t="shared" si="0"/>
        <v>0</v>
      </c>
      <c r="H25" s="171"/>
      <c r="I25" s="172">
        <f t="shared" si="1"/>
        <v>0</v>
      </c>
      <c r="J25" s="171"/>
      <c r="K25" s="172">
        <f t="shared" si="2"/>
        <v>0</v>
      </c>
      <c r="L25" s="172">
        <v>21</v>
      </c>
      <c r="M25" s="172">
        <f t="shared" si="3"/>
        <v>0</v>
      </c>
      <c r="N25" s="164">
        <v>8.6199999999999992E-3</v>
      </c>
      <c r="O25" s="164">
        <f t="shared" si="4"/>
        <v>0.10344</v>
      </c>
      <c r="P25" s="164">
        <v>0</v>
      </c>
      <c r="Q25" s="164">
        <f t="shared" si="5"/>
        <v>0</v>
      </c>
      <c r="R25" s="164"/>
      <c r="S25" s="164"/>
      <c r="T25" s="165">
        <v>0.47499999999999998</v>
      </c>
      <c r="U25" s="164">
        <f t="shared" si="6"/>
        <v>5.7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108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>
      <c r="A26" s="155">
        <v>15</v>
      </c>
      <c r="B26" s="161" t="s">
        <v>141</v>
      </c>
      <c r="C26" s="192" t="s">
        <v>142</v>
      </c>
      <c r="D26" s="163" t="s">
        <v>127</v>
      </c>
      <c r="E26" s="169">
        <v>155</v>
      </c>
      <c r="F26" s="171"/>
      <c r="G26" s="172">
        <f t="shared" si="0"/>
        <v>0</v>
      </c>
      <c r="H26" s="171"/>
      <c r="I26" s="172">
        <f t="shared" si="1"/>
        <v>0</v>
      </c>
      <c r="J26" s="171"/>
      <c r="K26" s="172">
        <f t="shared" si="2"/>
        <v>0</v>
      </c>
      <c r="L26" s="172">
        <v>21</v>
      </c>
      <c r="M26" s="172">
        <f t="shared" si="3"/>
        <v>0</v>
      </c>
      <c r="N26" s="164">
        <v>7.2100000000000003E-3</v>
      </c>
      <c r="O26" s="164">
        <f t="shared" si="4"/>
        <v>1.11755</v>
      </c>
      <c r="P26" s="164">
        <v>0</v>
      </c>
      <c r="Q26" s="164">
        <f t="shared" si="5"/>
        <v>0</v>
      </c>
      <c r="R26" s="164"/>
      <c r="S26" s="164"/>
      <c r="T26" s="165">
        <v>0.52500000000000002</v>
      </c>
      <c r="U26" s="164">
        <f t="shared" si="6"/>
        <v>81.38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108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>
      <c r="A27" s="155">
        <v>16</v>
      </c>
      <c r="B27" s="161" t="s">
        <v>143</v>
      </c>
      <c r="C27" s="192" t="s">
        <v>144</v>
      </c>
      <c r="D27" s="163" t="s">
        <v>127</v>
      </c>
      <c r="E27" s="169">
        <v>94</v>
      </c>
      <c r="F27" s="171"/>
      <c r="G27" s="172">
        <f t="shared" si="0"/>
        <v>0</v>
      </c>
      <c r="H27" s="171"/>
      <c r="I27" s="172">
        <f t="shared" si="1"/>
        <v>0</v>
      </c>
      <c r="J27" s="171"/>
      <c r="K27" s="172">
        <f t="shared" si="2"/>
        <v>0</v>
      </c>
      <c r="L27" s="172">
        <v>21</v>
      </c>
      <c r="M27" s="172">
        <f t="shared" si="3"/>
        <v>0</v>
      </c>
      <c r="N27" s="164">
        <v>9.5099999999999994E-3</v>
      </c>
      <c r="O27" s="164">
        <f t="shared" si="4"/>
        <v>0.89393999999999996</v>
      </c>
      <c r="P27" s="164">
        <v>0</v>
      </c>
      <c r="Q27" s="164">
        <f t="shared" si="5"/>
        <v>0</v>
      </c>
      <c r="R27" s="164"/>
      <c r="S27" s="164"/>
      <c r="T27" s="165">
        <v>0.55000000000000004</v>
      </c>
      <c r="U27" s="164">
        <f t="shared" si="6"/>
        <v>51.7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108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>
      <c r="A28" s="155">
        <v>17</v>
      </c>
      <c r="B28" s="161" t="s">
        <v>145</v>
      </c>
      <c r="C28" s="192" t="s">
        <v>146</v>
      </c>
      <c r="D28" s="163" t="s">
        <v>130</v>
      </c>
      <c r="E28" s="169">
        <v>26</v>
      </c>
      <c r="F28" s="171"/>
      <c r="G28" s="172">
        <f t="shared" si="0"/>
        <v>0</v>
      </c>
      <c r="H28" s="171"/>
      <c r="I28" s="172">
        <f t="shared" si="1"/>
        <v>0</v>
      </c>
      <c r="J28" s="171"/>
      <c r="K28" s="172">
        <f t="shared" si="2"/>
        <v>0</v>
      </c>
      <c r="L28" s="172">
        <v>21</v>
      </c>
      <c r="M28" s="172">
        <f t="shared" si="3"/>
        <v>0</v>
      </c>
      <c r="N28" s="164">
        <v>1.14E-3</v>
      </c>
      <c r="O28" s="164">
        <f t="shared" si="4"/>
        <v>2.964E-2</v>
      </c>
      <c r="P28" s="164">
        <v>0</v>
      </c>
      <c r="Q28" s="164">
        <f t="shared" si="5"/>
        <v>0</v>
      </c>
      <c r="R28" s="164"/>
      <c r="S28" s="164"/>
      <c r="T28" s="165">
        <v>1.1020000000000001</v>
      </c>
      <c r="U28" s="164">
        <f t="shared" si="6"/>
        <v>28.65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108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>
      <c r="A29" s="155">
        <v>18</v>
      </c>
      <c r="B29" s="161" t="s">
        <v>147</v>
      </c>
      <c r="C29" s="192" t="s">
        <v>148</v>
      </c>
      <c r="D29" s="163" t="s">
        <v>130</v>
      </c>
      <c r="E29" s="169">
        <v>12</v>
      </c>
      <c r="F29" s="171"/>
      <c r="G29" s="172">
        <f t="shared" si="0"/>
        <v>0</v>
      </c>
      <c r="H29" s="171"/>
      <c r="I29" s="172">
        <f t="shared" si="1"/>
        <v>0</v>
      </c>
      <c r="J29" s="171"/>
      <c r="K29" s="172">
        <f t="shared" si="2"/>
        <v>0</v>
      </c>
      <c r="L29" s="172">
        <v>21</v>
      </c>
      <c r="M29" s="172">
        <f t="shared" si="3"/>
        <v>0</v>
      </c>
      <c r="N29" s="164">
        <v>1.1299999999999999E-3</v>
      </c>
      <c r="O29" s="164">
        <f t="shared" si="4"/>
        <v>1.3559999999999999E-2</v>
      </c>
      <c r="P29" s="164">
        <v>0</v>
      </c>
      <c r="Q29" s="164">
        <f t="shared" si="5"/>
        <v>0</v>
      </c>
      <c r="R29" s="164"/>
      <c r="S29" s="164"/>
      <c r="T29" s="165">
        <v>0.57699999999999996</v>
      </c>
      <c r="U29" s="164">
        <f t="shared" si="6"/>
        <v>6.92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108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>
      <c r="A30" s="155">
        <v>19</v>
      </c>
      <c r="B30" s="161" t="s">
        <v>149</v>
      </c>
      <c r="C30" s="192" t="s">
        <v>150</v>
      </c>
      <c r="D30" s="163" t="s">
        <v>130</v>
      </c>
      <c r="E30" s="169">
        <v>8</v>
      </c>
      <c r="F30" s="171"/>
      <c r="G30" s="172">
        <f t="shared" si="0"/>
        <v>0</v>
      </c>
      <c r="H30" s="171"/>
      <c r="I30" s="172">
        <f t="shared" si="1"/>
        <v>0</v>
      </c>
      <c r="J30" s="171"/>
      <c r="K30" s="172">
        <f t="shared" si="2"/>
        <v>0</v>
      </c>
      <c r="L30" s="172">
        <v>21</v>
      </c>
      <c r="M30" s="172">
        <f t="shared" si="3"/>
        <v>0</v>
      </c>
      <c r="N30" s="164">
        <v>3.4000000000000002E-4</v>
      </c>
      <c r="O30" s="164">
        <f t="shared" si="4"/>
        <v>2.7200000000000002E-3</v>
      </c>
      <c r="P30" s="164">
        <v>0</v>
      </c>
      <c r="Q30" s="164">
        <f t="shared" si="5"/>
        <v>0</v>
      </c>
      <c r="R30" s="164"/>
      <c r="S30" s="164"/>
      <c r="T30" s="165">
        <v>0.63900000000000001</v>
      </c>
      <c r="U30" s="164">
        <f t="shared" si="6"/>
        <v>5.1100000000000003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108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>
      <c r="A31" s="155">
        <v>20</v>
      </c>
      <c r="B31" s="161" t="s">
        <v>151</v>
      </c>
      <c r="C31" s="192" t="s">
        <v>152</v>
      </c>
      <c r="D31" s="163" t="s">
        <v>130</v>
      </c>
      <c r="E31" s="169">
        <v>28</v>
      </c>
      <c r="F31" s="171"/>
      <c r="G31" s="172">
        <f t="shared" si="0"/>
        <v>0</v>
      </c>
      <c r="H31" s="171"/>
      <c r="I31" s="172">
        <f t="shared" si="1"/>
        <v>0</v>
      </c>
      <c r="J31" s="171"/>
      <c r="K31" s="172">
        <f t="shared" si="2"/>
        <v>0</v>
      </c>
      <c r="L31" s="172">
        <v>21</v>
      </c>
      <c r="M31" s="172">
        <f t="shared" si="3"/>
        <v>0</v>
      </c>
      <c r="N31" s="164">
        <v>5.4000000000000001E-4</v>
      </c>
      <c r="O31" s="164">
        <f t="shared" si="4"/>
        <v>1.512E-2</v>
      </c>
      <c r="P31" s="164">
        <v>0</v>
      </c>
      <c r="Q31" s="164">
        <f t="shared" si="5"/>
        <v>0</v>
      </c>
      <c r="R31" s="164"/>
      <c r="S31" s="164"/>
      <c r="T31" s="165">
        <v>0.27800000000000002</v>
      </c>
      <c r="U31" s="164">
        <f t="shared" si="6"/>
        <v>7.78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108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>
      <c r="A32" s="155">
        <v>21</v>
      </c>
      <c r="B32" s="161" t="s">
        <v>153</v>
      </c>
      <c r="C32" s="192" t="s">
        <v>154</v>
      </c>
      <c r="D32" s="163" t="s">
        <v>130</v>
      </c>
      <c r="E32" s="169">
        <v>20</v>
      </c>
      <c r="F32" s="171"/>
      <c r="G32" s="172">
        <f t="shared" si="0"/>
        <v>0</v>
      </c>
      <c r="H32" s="171"/>
      <c r="I32" s="172">
        <f t="shared" si="1"/>
        <v>0</v>
      </c>
      <c r="J32" s="171"/>
      <c r="K32" s="172">
        <f t="shared" si="2"/>
        <v>0</v>
      </c>
      <c r="L32" s="172">
        <v>21</v>
      </c>
      <c r="M32" s="172">
        <f t="shared" si="3"/>
        <v>0</v>
      </c>
      <c r="N32" s="164">
        <v>0</v>
      </c>
      <c r="O32" s="164">
        <f t="shared" si="4"/>
        <v>0</v>
      </c>
      <c r="P32" s="164">
        <v>0</v>
      </c>
      <c r="Q32" s="164">
        <f t="shared" si="5"/>
        <v>0</v>
      </c>
      <c r="R32" s="164"/>
      <c r="S32" s="164"/>
      <c r="T32" s="165">
        <v>0.91500000000000004</v>
      </c>
      <c r="U32" s="164">
        <f t="shared" si="6"/>
        <v>18.3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108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>
      <c r="A33" s="155">
        <v>22</v>
      </c>
      <c r="B33" s="161" t="s">
        <v>155</v>
      </c>
      <c r="C33" s="192" t="s">
        <v>156</v>
      </c>
      <c r="D33" s="163" t="s">
        <v>130</v>
      </c>
      <c r="E33" s="169">
        <v>18</v>
      </c>
      <c r="F33" s="171"/>
      <c r="G33" s="172">
        <f t="shared" si="0"/>
        <v>0</v>
      </c>
      <c r="H33" s="171"/>
      <c r="I33" s="172">
        <f t="shared" si="1"/>
        <v>0</v>
      </c>
      <c r="J33" s="171"/>
      <c r="K33" s="172">
        <f t="shared" si="2"/>
        <v>0</v>
      </c>
      <c r="L33" s="172">
        <v>21</v>
      </c>
      <c r="M33" s="172">
        <f t="shared" si="3"/>
        <v>0</v>
      </c>
      <c r="N33" s="164">
        <v>0</v>
      </c>
      <c r="O33" s="164">
        <f t="shared" si="4"/>
        <v>0</v>
      </c>
      <c r="P33" s="164">
        <v>0</v>
      </c>
      <c r="Q33" s="164">
        <f t="shared" si="5"/>
        <v>0</v>
      </c>
      <c r="R33" s="164"/>
      <c r="S33" s="164"/>
      <c r="T33" s="165">
        <v>1.373</v>
      </c>
      <c r="U33" s="164">
        <f t="shared" si="6"/>
        <v>24.71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108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>
      <c r="A34" s="155">
        <v>23</v>
      </c>
      <c r="B34" s="161" t="s">
        <v>157</v>
      </c>
      <c r="C34" s="192" t="s">
        <v>158</v>
      </c>
      <c r="D34" s="163" t="s">
        <v>127</v>
      </c>
      <c r="E34" s="169">
        <v>160</v>
      </c>
      <c r="F34" s="171"/>
      <c r="G34" s="172">
        <f t="shared" si="0"/>
        <v>0</v>
      </c>
      <c r="H34" s="171"/>
      <c r="I34" s="172">
        <f t="shared" si="1"/>
        <v>0</v>
      </c>
      <c r="J34" s="171"/>
      <c r="K34" s="172">
        <f t="shared" si="2"/>
        <v>0</v>
      </c>
      <c r="L34" s="172">
        <v>21</v>
      </c>
      <c r="M34" s="172">
        <f t="shared" si="3"/>
        <v>0</v>
      </c>
      <c r="N34" s="164">
        <v>2.0000000000000002E-5</v>
      </c>
      <c r="O34" s="164">
        <f t="shared" si="4"/>
        <v>3.2000000000000002E-3</v>
      </c>
      <c r="P34" s="164">
        <v>3.2000000000000002E-3</v>
      </c>
      <c r="Q34" s="164">
        <f t="shared" si="5"/>
        <v>0.51200000000000001</v>
      </c>
      <c r="R34" s="164"/>
      <c r="S34" s="164"/>
      <c r="T34" s="165">
        <v>5.2999999999999999E-2</v>
      </c>
      <c r="U34" s="164">
        <f t="shared" si="6"/>
        <v>8.48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108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>
      <c r="A35" s="155">
        <v>24</v>
      </c>
      <c r="B35" s="161" t="s">
        <v>159</v>
      </c>
      <c r="C35" s="192" t="s">
        <v>160</v>
      </c>
      <c r="D35" s="163" t="s">
        <v>127</v>
      </c>
      <c r="E35" s="169">
        <v>40</v>
      </c>
      <c r="F35" s="171"/>
      <c r="G35" s="172">
        <f t="shared" si="0"/>
        <v>0</v>
      </c>
      <c r="H35" s="171"/>
      <c r="I35" s="172">
        <f t="shared" si="1"/>
        <v>0</v>
      </c>
      <c r="J35" s="171"/>
      <c r="K35" s="172">
        <f t="shared" si="2"/>
        <v>0</v>
      </c>
      <c r="L35" s="172">
        <v>21</v>
      </c>
      <c r="M35" s="172">
        <f t="shared" si="3"/>
        <v>0</v>
      </c>
      <c r="N35" s="164">
        <v>5.0000000000000002E-5</v>
      </c>
      <c r="O35" s="164">
        <f t="shared" si="4"/>
        <v>2E-3</v>
      </c>
      <c r="P35" s="164">
        <v>5.3200000000000001E-3</v>
      </c>
      <c r="Q35" s="164">
        <f t="shared" si="5"/>
        <v>0.21279999999999999</v>
      </c>
      <c r="R35" s="164"/>
      <c r="S35" s="164"/>
      <c r="T35" s="165">
        <v>0.10299999999999999</v>
      </c>
      <c r="U35" s="164">
        <f t="shared" si="6"/>
        <v>4.12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108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>
      <c r="A36" s="155">
        <v>25</v>
      </c>
      <c r="B36" s="161" t="s">
        <v>161</v>
      </c>
      <c r="C36" s="192" t="s">
        <v>162</v>
      </c>
      <c r="D36" s="163" t="s">
        <v>127</v>
      </c>
      <c r="E36" s="169">
        <v>98</v>
      </c>
      <c r="F36" s="171"/>
      <c r="G36" s="172">
        <f t="shared" si="0"/>
        <v>0</v>
      </c>
      <c r="H36" s="171"/>
      <c r="I36" s="172">
        <f t="shared" si="1"/>
        <v>0</v>
      </c>
      <c r="J36" s="171"/>
      <c r="K36" s="172">
        <f t="shared" si="2"/>
        <v>0</v>
      </c>
      <c r="L36" s="172">
        <v>21</v>
      </c>
      <c r="M36" s="172">
        <f t="shared" si="3"/>
        <v>0</v>
      </c>
      <c r="N36" s="164">
        <v>6.0000000000000002E-5</v>
      </c>
      <c r="O36" s="164">
        <f t="shared" si="4"/>
        <v>5.8799999999999998E-3</v>
      </c>
      <c r="P36" s="164">
        <v>8.4100000000000008E-3</v>
      </c>
      <c r="Q36" s="164">
        <f t="shared" si="5"/>
        <v>0.82418000000000002</v>
      </c>
      <c r="R36" s="164"/>
      <c r="S36" s="164"/>
      <c r="T36" s="165">
        <v>0.187</v>
      </c>
      <c r="U36" s="164">
        <f t="shared" si="6"/>
        <v>18.329999999999998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108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>
      <c r="A37" s="155">
        <v>26</v>
      </c>
      <c r="B37" s="161" t="s">
        <v>163</v>
      </c>
      <c r="C37" s="192" t="s">
        <v>164</v>
      </c>
      <c r="D37" s="163" t="s">
        <v>127</v>
      </c>
      <c r="E37" s="169">
        <v>340</v>
      </c>
      <c r="F37" s="171"/>
      <c r="G37" s="172">
        <f t="shared" si="0"/>
        <v>0</v>
      </c>
      <c r="H37" s="171"/>
      <c r="I37" s="172">
        <f t="shared" si="1"/>
        <v>0</v>
      </c>
      <c r="J37" s="171"/>
      <c r="K37" s="172">
        <f t="shared" si="2"/>
        <v>0</v>
      </c>
      <c r="L37" s="172">
        <v>21</v>
      </c>
      <c r="M37" s="172">
        <f t="shared" si="3"/>
        <v>0</v>
      </c>
      <c r="N37" s="164">
        <v>0</v>
      </c>
      <c r="O37" s="164">
        <f t="shared" si="4"/>
        <v>0</v>
      </c>
      <c r="P37" s="164">
        <v>0</v>
      </c>
      <c r="Q37" s="164">
        <f t="shared" si="5"/>
        <v>0</v>
      </c>
      <c r="R37" s="164"/>
      <c r="S37" s="164"/>
      <c r="T37" s="165">
        <v>1.7999999999999999E-2</v>
      </c>
      <c r="U37" s="164">
        <f t="shared" si="6"/>
        <v>6.12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108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2.5" outlineLevel="1">
      <c r="A38" s="155">
        <v>27</v>
      </c>
      <c r="B38" s="161" t="s">
        <v>165</v>
      </c>
      <c r="C38" s="192" t="s">
        <v>166</v>
      </c>
      <c r="D38" s="163" t="s">
        <v>127</v>
      </c>
      <c r="E38" s="169">
        <v>260</v>
      </c>
      <c r="F38" s="171"/>
      <c r="G38" s="172">
        <f t="shared" si="0"/>
        <v>0</v>
      </c>
      <c r="H38" s="171"/>
      <c r="I38" s="172">
        <f t="shared" si="1"/>
        <v>0</v>
      </c>
      <c r="J38" s="171"/>
      <c r="K38" s="172">
        <f t="shared" si="2"/>
        <v>0</v>
      </c>
      <c r="L38" s="172">
        <v>21</v>
      </c>
      <c r="M38" s="172">
        <f t="shared" si="3"/>
        <v>0</v>
      </c>
      <c r="N38" s="164">
        <v>0</v>
      </c>
      <c r="O38" s="164">
        <f t="shared" si="4"/>
        <v>0</v>
      </c>
      <c r="P38" s="164">
        <v>0</v>
      </c>
      <c r="Q38" s="164">
        <f t="shared" si="5"/>
        <v>0</v>
      </c>
      <c r="R38" s="164"/>
      <c r="S38" s="164"/>
      <c r="T38" s="165">
        <v>4.2000000000000003E-2</v>
      </c>
      <c r="U38" s="164">
        <f t="shared" si="6"/>
        <v>10.92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108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28</v>
      </c>
      <c r="B39" s="161" t="s">
        <v>167</v>
      </c>
      <c r="C39" s="192" t="s">
        <v>168</v>
      </c>
      <c r="D39" s="163" t="s">
        <v>130</v>
      </c>
      <c r="E39" s="169">
        <v>12</v>
      </c>
      <c r="F39" s="171"/>
      <c r="G39" s="172">
        <f t="shared" si="0"/>
        <v>0</v>
      </c>
      <c r="H39" s="171"/>
      <c r="I39" s="172">
        <f t="shared" si="1"/>
        <v>0</v>
      </c>
      <c r="J39" s="171"/>
      <c r="K39" s="172">
        <f t="shared" si="2"/>
        <v>0</v>
      </c>
      <c r="L39" s="172">
        <v>21</v>
      </c>
      <c r="M39" s="172">
        <f t="shared" si="3"/>
        <v>0</v>
      </c>
      <c r="N39" s="164">
        <v>1.91E-3</v>
      </c>
      <c r="O39" s="164">
        <f t="shared" si="4"/>
        <v>2.2919999999999999E-2</v>
      </c>
      <c r="P39" s="164">
        <v>0</v>
      </c>
      <c r="Q39" s="164">
        <f t="shared" si="5"/>
        <v>0</v>
      </c>
      <c r="R39" s="164"/>
      <c r="S39" s="164"/>
      <c r="T39" s="165">
        <v>0.39100000000000001</v>
      </c>
      <c r="U39" s="164">
        <f t="shared" si="6"/>
        <v>4.6900000000000004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108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29</v>
      </c>
      <c r="B40" s="161" t="s">
        <v>169</v>
      </c>
      <c r="C40" s="192" t="s">
        <v>170</v>
      </c>
      <c r="D40" s="163" t="s">
        <v>130</v>
      </c>
      <c r="E40" s="169">
        <v>12</v>
      </c>
      <c r="F40" s="171"/>
      <c r="G40" s="172">
        <f t="shared" si="0"/>
        <v>0</v>
      </c>
      <c r="H40" s="171"/>
      <c r="I40" s="172">
        <f t="shared" si="1"/>
        <v>0</v>
      </c>
      <c r="J40" s="171"/>
      <c r="K40" s="172">
        <f t="shared" si="2"/>
        <v>0</v>
      </c>
      <c r="L40" s="172">
        <v>21</v>
      </c>
      <c r="M40" s="172">
        <f t="shared" si="3"/>
        <v>0</v>
      </c>
      <c r="N40" s="164">
        <v>2.0799999999999998E-3</v>
      </c>
      <c r="O40" s="164">
        <f t="shared" si="4"/>
        <v>2.496E-2</v>
      </c>
      <c r="P40" s="164">
        <v>0</v>
      </c>
      <c r="Q40" s="164">
        <f t="shared" si="5"/>
        <v>0</v>
      </c>
      <c r="R40" s="164"/>
      <c r="S40" s="164"/>
      <c r="T40" s="165">
        <v>0.40200000000000002</v>
      </c>
      <c r="U40" s="164">
        <f t="shared" si="6"/>
        <v>4.82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108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30</v>
      </c>
      <c r="B41" s="161" t="s">
        <v>171</v>
      </c>
      <c r="C41" s="192" t="s">
        <v>172</v>
      </c>
      <c r="D41" s="163" t="s">
        <v>124</v>
      </c>
      <c r="E41" s="169">
        <v>4.5968299999999997</v>
      </c>
      <c r="F41" s="171"/>
      <c r="G41" s="172">
        <f t="shared" si="0"/>
        <v>0</v>
      </c>
      <c r="H41" s="171"/>
      <c r="I41" s="172">
        <f t="shared" si="1"/>
        <v>0</v>
      </c>
      <c r="J41" s="171"/>
      <c r="K41" s="172">
        <f t="shared" si="2"/>
        <v>0</v>
      </c>
      <c r="L41" s="172">
        <v>21</v>
      </c>
      <c r="M41" s="172">
        <f t="shared" si="3"/>
        <v>0</v>
      </c>
      <c r="N41" s="164">
        <v>0</v>
      </c>
      <c r="O41" s="164">
        <f t="shared" si="4"/>
        <v>0</v>
      </c>
      <c r="P41" s="164">
        <v>0</v>
      </c>
      <c r="Q41" s="164">
        <f t="shared" si="5"/>
        <v>0</v>
      </c>
      <c r="R41" s="164"/>
      <c r="S41" s="164"/>
      <c r="T41" s="165">
        <v>3.5630000000000002</v>
      </c>
      <c r="U41" s="164">
        <f t="shared" si="6"/>
        <v>16.38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108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>
      <c r="A42" s="156" t="s">
        <v>103</v>
      </c>
      <c r="B42" s="162" t="s">
        <v>68</v>
      </c>
      <c r="C42" s="193" t="s">
        <v>69</v>
      </c>
      <c r="D42" s="166"/>
      <c r="E42" s="170"/>
      <c r="F42" s="173"/>
      <c r="G42" s="173">
        <f>SUMIF(AE43:AE54,"&lt;&gt;NOR",G43:G54)</f>
        <v>0</v>
      </c>
      <c r="H42" s="173"/>
      <c r="I42" s="173">
        <f>SUM(I43:I54)</f>
        <v>0</v>
      </c>
      <c r="J42" s="173"/>
      <c r="K42" s="173">
        <f>SUM(K43:K54)</f>
        <v>0</v>
      </c>
      <c r="L42" s="173"/>
      <c r="M42" s="173">
        <f>SUM(M43:M54)</f>
        <v>0</v>
      </c>
      <c r="N42" s="167"/>
      <c r="O42" s="167">
        <f>SUM(O43:O54)</f>
        <v>0.24428</v>
      </c>
      <c r="P42" s="167"/>
      <c r="Q42" s="167">
        <f>SUM(Q43:Q54)</f>
        <v>0</v>
      </c>
      <c r="R42" s="167"/>
      <c r="S42" s="167"/>
      <c r="T42" s="168"/>
      <c r="U42" s="167">
        <f>SUM(U43:U54)</f>
        <v>28.7</v>
      </c>
      <c r="AE42" t="s">
        <v>104</v>
      </c>
    </row>
    <row r="43" spans="1:60" outlineLevel="1">
      <c r="A43" s="155">
        <v>31</v>
      </c>
      <c r="B43" s="161" t="s">
        <v>173</v>
      </c>
      <c r="C43" s="192" t="s">
        <v>174</v>
      </c>
      <c r="D43" s="163" t="s">
        <v>116</v>
      </c>
      <c r="E43" s="169">
        <v>1</v>
      </c>
      <c r="F43" s="171"/>
      <c r="G43" s="172">
        <f t="shared" ref="G43:G54" si="7">ROUND(E43*F43,2)</f>
        <v>0</v>
      </c>
      <c r="H43" s="171"/>
      <c r="I43" s="172">
        <f t="shared" ref="I43:I54" si="8">ROUND(E43*H43,2)</f>
        <v>0</v>
      </c>
      <c r="J43" s="171"/>
      <c r="K43" s="172">
        <f t="shared" ref="K43:K54" si="9">ROUND(E43*J43,2)</f>
        <v>0</v>
      </c>
      <c r="L43" s="172">
        <v>21</v>
      </c>
      <c r="M43" s="172">
        <f t="shared" ref="M43:M54" si="10">G43*(1+L43/100)</f>
        <v>0</v>
      </c>
      <c r="N43" s="164">
        <v>2.0310000000000002E-2</v>
      </c>
      <c r="O43" s="164">
        <f t="shared" ref="O43:O54" si="11">ROUND(E43*N43,5)</f>
        <v>2.0310000000000002E-2</v>
      </c>
      <c r="P43" s="164">
        <v>0</v>
      </c>
      <c r="Q43" s="164">
        <f t="shared" ref="Q43:Q54" si="12">ROUND(E43*P43,5)</f>
        <v>0</v>
      </c>
      <c r="R43" s="164"/>
      <c r="S43" s="164"/>
      <c r="T43" s="165">
        <v>1.071</v>
      </c>
      <c r="U43" s="164">
        <f t="shared" ref="U43:U54" si="13">ROUND(E43*T43,2)</f>
        <v>1.07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108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55">
        <v>32</v>
      </c>
      <c r="B44" s="161" t="s">
        <v>175</v>
      </c>
      <c r="C44" s="192" t="s">
        <v>176</v>
      </c>
      <c r="D44" s="163" t="s">
        <v>116</v>
      </c>
      <c r="E44" s="169">
        <v>16</v>
      </c>
      <c r="F44" s="171"/>
      <c r="G44" s="172">
        <f t="shared" si="7"/>
        <v>0</v>
      </c>
      <c r="H44" s="171"/>
      <c r="I44" s="172">
        <f t="shared" si="8"/>
        <v>0</v>
      </c>
      <c r="J44" s="171"/>
      <c r="K44" s="172">
        <f t="shared" si="9"/>
        <v>0</v>
      </c>
      <c r="L44" s="172">
        <v>21</v>
      </c>
      <c r="M44" s="172">
        <f t="shared" si="10"/>
        <v>0</v>
      </c>
      <c r="N44" s="164">
        <v>5.4999999999999997E-3</v>
      </c>
      <c r="O44" s="164">
        <f t="shared" si="11"/>
        <v>8.7999999999999995E-2</v>
      </c>
      <c r="P44" s="164">
        <v>0</v>
      </c>
      <c r="Q44" s="164">
        <f t="shared" si="12"/>
        <v>0</v>
      </c>
      <c r="R44" s="164"/>
      <c r="S44" s="164"/>
      <c r="T44" s="165">
        <v>0.66600000000000004</v>
      </c>
      <c r="U44" s="164">
        <f t="shared" si="13"/>
        <v>10.66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108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33</v>
      </c>
      <c r="B45" s="161" t="s">
        <v>177</v>
      </c>
      <c r="C45" s="192" t="s">
        <v>178</v>
      </c>
      <c r="D45" s="163" t="s">
        <v>130</v>
      </c>
      <c r="E45" s="169">
        <v>4</v>
      </c>
      <c r="F45" s="171"/>
      <c r="G45" s="172">
        <f t="shared" si="7"/>
        <v>0</v>
      </c>
      <c r="H45" s="171"/>
      <c r="I45" s="172">
        <f t="shared" si="8"/>
        <v>0</v>
      </c>
      <c r="J45" s="171"/>
      <c r="K45" s="172">
        <f t="shared" si="9"/>
        <v>0</v>
      </c>
      <c r="L45" s="172">
        <v>21</v>
      </c>
      <c r="M45" s="172">
        <f t="shared" si="10"/>
        <v>0</v>
      </c>
      <c r="N45" s="164">
        <v>1.6060000000000001E-2</v>
      </c>
      <c r="O45" s="164">
        <f t="shared" si="11"/>
        <v>6.4240000000000005E-2</v>
      </c>
      <c r="P45" s="164">
        <v>0</v>
      </c>
      <c r="Q45" s="164">
        <f t="shared" si="12"/>
        <v>0</v>
      </c>
      <c r="R45" s="164"/>
      <c r="S45" s="164"/>
      <c r="T45" s="165">
        <v>1.1020000000000001</v>
      </c>
      <c r="U45" s="164">
        <f t="shared" si="13"/>
        <v>4.41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108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55">
        <v>34</v>
      </c>
      <c r="B46" s="161" t="s">
        <v>179</v>
      </c>
      <c r="C46" s="192" t="s">
        <v>180</v>
      </c>
      <c r="D46" s="163" t="s">
        <v>116</v>
      </c>
      <c r="E46" s="169">
        <v>1</v>
      </c>
      <c r="F46" s="171"/>
      <c r="G46" s="172">
        <f t="shared" si="7"/>
        <v>0</v>
      </c>
      <c r="H46" s="171"/>
      <c r="I46" s="172">
        <f t="shared" si="8"/>
        <v>0</v>
      </c>
      <c r="J46" s="171"/>
      <c r="K46" s="172">
        <f t="shared" si="9"/>
        <v>0</v>
      </c>
      <c r="L46" s="172">
        <v>21</v>
      </c>
      <c r="M46" s="172">
        <f t="shared" si="10"/>
        <v>0</v>
      </c>
      <c r="N46" s="164">
        <v>1.549E-2</v>
      </c>
      <c r="O46" s="164">
        <f t="shared" si="11"/>
        <v>1.549E-2</v>
      </c>
      <c r="P46" s="164">
        <v>0</v>
      </c>
      <c r="Q46" s="164">
        <f t="shared" si="12"/>
        <v>0</v>
      </c>
      <c r="R46" s="164"/>
      <c r="S46" s="164"/>
      <c r="T46" s="165">
        <v>1.03</v>
      </c>
      <c r="U46" s="164">
        <f t="shared" si="13"/>
        <v>1.03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108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35</v>
      </c>
      <c r="B47" s="161" t="s">
        <v>181</v>
      </c>
      <c r="C47" s="192" t="s">
        <v>182</v>
      </c>
      <c r="D47" s="163" t="s">
        <v>130</v>
      </c>
      <c r="E47" s="169">
        <v>26</v>
      </c>
      <c r="F47" s="171"/>
      <c r="G47" s="172">
        <f t="shared" si="7"/>
        <v>0</v>
      </c>
      <c r="H47" s="171"/>
      <c r="I47" s="172">
        <f t="shared" si="8"/>
        <v>0</v>
      </c>
      <c r="J47" s="171"/>
      <c r="K47" s="172">
        <f t="shared" si="9"/>
        <v>0</v>
      </c>
      <c r="L47" s="172">
        <v>21</v>
      </c>
      <c r="M47" s="172">
        <f t="shared" si="10"/>
        <v>0</v>
      </c>
      <c r="N47" s="164">
        <v>8.0000000000000004E-4</v>
      </c>
      <c r="O47" s="164">
        <f t="shared" si="11"/>
        <v>2.0799999999999999E-2</v>
      </c>
      <c r="P47" s="164">
        <v>0</v>
      </c>
      <c r="Q47" s="164">
        <f t="shared" si="12"/>
        <v>0</v>
      </c>
      <c r="R47" s="164"/>
      <c r="S47" s="164"/>
      <c r="T47" s="165">
        <v>6.2E-2</v>
      </c>
      <c r="U47" s="164">
        <f t="shared" si="13"/>
        <v>1.61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108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>
      <c r="A48" s="155">
        <v>36</v>
      </c>
      <c r="B48" s="161" t="s">
        <v>183</v>
      </c>
      <c r="C48" s="192" t="s">
        <v>184</v>
      </c>
      <c r="D48" s="163" t="s">
        <v>130</v>
      </c>
      <c r="E48" s="169">
        <v>18</v>
      </c>
      <c r="F48" s="171"/>
      <c r="G48" s="172">
        <f t="shared" si="7"/>
        <v>0</v>
      </c>
      <c r="H48" s="171"/>
      <c r="I48" s="172">
        <f t="shared" si="8"/>
        <v>0</v>
      </c>
      <c r="J48" s="171"/>
      <c r="K48" s="172">
        <f t="shared" si="9"/>
        <v>0</v>
      </c>
      <c r="L48" s="172">
        <v>21</v>
      </c>
      <c r="M48" s="172">
        <f t="shared" si="10"/>
        <v>0</v>
      </c>
      <c r="N48" s="164">
        <v>1.1000000000000001E-3</v>
      </c>
      <c r="O48" s="164">
        <f t="shared" si="11"/>
        <v>1.9800000000000002E-2</v>
      </c>
      <c r="P48" s="164">
        <v>0</v>
      </c>
      <c r="Q48" s="164">
        <f t="shared" si="12"/>
        <v>0</v>
      </c>
      <c r="R48" s="164"/>
      <c r="S48" s="164"/>
      <c r="T48" s="165">
        <v>0.247</v>
      </c>
      <c r="U48" s="164">
        <f t="shared" si="13"/>
        <v>4.45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108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55">
        <v>37</v>
      </c>
      <c r="B49" s="161" t="s">
        <v>185</v>
      </c>
      <c r="C49" s="192" t="s">
        <v>186</v>
      </c>
      <c r="D49" s="163" t="s">
        <v>130</v>
      </c>
      <c r="E49" s="169">
        <v>2</v>
      </c>
      <c r="F49" s="171"/>
      <c r="G49" s="172">
        <f t="shared" si="7"/>
        <v>0</v>
      </c>
      <c r="H49" s="171"/>
      <c r="I49" s="172">
        <f t="shared" si="8"/>
        <v>0</v>
      </c>
      <c r="J49" s="171"/>
      <c r="K49" s="172">
        <f t="shared" si="9"/>
        <v>0</v>
      </c>
      <c r="L49" s="172">
        <v>21</v>
      </c>
      <c r="M49" s="172">
        <f t="shared" si="10"/>
        <v>0</v>
      </c>
      <c r="N49" s="164">
        <v>1.3999999999999999E-4</v>
      </c>
      <c r="O49" s="164">
        <f t="shared" si="11"/>
        <v>2.7999999999999998E-4</v>
      </c>
      <c r="P49" s="164">
        <v>0</v>
      </c>
      <c r="Q49" s="164">
        <f t="shared" si="12"/>
        <v>0</v>
      </c>
      <c r="R49" s="164"/>
      <c r="S49" s="164"/>
      <c r="T49" s="165">
        <v>0.16500000000000001</v>
      </c>
      <c r="U49" s="164">
        <f t="shared" si="13"/>
        <v>0.33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108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>
      <c r="A50" s="155">
        <v>38</v>
      </c>
      <c r="B50" s="161" t="s">
        <v>187</v>
      </c>
      <c r="C50" s="192" t="s">
        <v>188</v>
      </c>
      <c r="D50" s="163" t="s">
        <v>130</v>
      </c>
      <c r="E50" s="169">
        <v>6</v>
      </c>
      <c r="F50" s="171"/>
      <c r="G50" s="172">
        <f t="shared" si="7"/>
        <v>0</v>
      </c>
      <c r="H50" s="171"/>
      <c r="I50" s="172">
        <f t="shared" si="8"/>
        <v>0</v>
      </c>
      <c r="J50" s="171"/>
      <c r="K50" s="172">
        <f t="shared" si="9"/>
        <v>0</v>
      </c>
      <c r="L50" s="172">
        <v>21</v>
      </c>
      <c r="M50" s="172">
        <f t="shared" si="10"/>
        <v>0</v>
      </c>
      <c r="N50" s="164">
        <v>3.2000000000000003E-4</v>
      </c>
      <c r="O50" s="164">
        <f t="shared" si="11"/>
        <v>1.92E-3</v>
      </c>
      <c r="P50" s="164">
        <v>0</v>
      </c>
      <c r="Q50" s="164">
        <f t="shared" si="12"/>
        <v>0</v>
      </c>
      <c r="R50" s="164"/>
      <c r="S50" s="164"/>
      <c r="T50" s="165">
        <v>0.22700000000000001</v>
      </c>
      <c r="U50" s="164">
        <f t="shared" si="13"/>
        <v>1.36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108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55">
        <v>39</v>
      </c>
      <c r="B51" s="161" t="s">
        <v>189</v>
      </c>
      <c r="C51" s="192" t="s">
        <v>190</v>
      </c>
      <c r="D51" s="163" t="s">
        <v>130</v>
      </c>
      <c r="E51" s="169">
        <v>18</v>
      </c>
      <c r="F51" s="171"/>
      <c r="G51" s="172">
        <f t="shared" si="7"/>
        <v>0</v>
      </c>
      <c r="H51" s="171"/>
      <c r="I51" s="172">
        <f t="shared" si="8"/>
        <v>0</v>
      </c>
      <c r="J51" s="171"/>
      <c r="K51" s="172">
        <f t="shared" si="9"/>
        <v>0</v>
      </c>
      <c r="L51" s="172">
        <v>21</v>
      </c>
      <c r="M51" s="172">
        <f t="shared" si="10"/>
        <v>0</v>
      </c>
      <c r="N51" s="164">
        <v>5.9999999999999995E-4</v>
      </c>
      <c r="O51" s="164">
        <f t="shared" si="11"/>
        <v>1.0800000000000001E-2</v>
      </c>
      <c r="P51" s="164">
        <v>0</v>
      </c>
      <c r="Q51" s="164">
        <f t="shared" si="12"/>
        <v>0</v>
      </c>
      <c r="R51" s="164"/>
      <c r="S51" s="164"/>
      <c r="T51" s="165">
        <v>8.2000000000000003E-2</v>
      </c>
      <c r="U51" s="164">
        <f t="shared" si="13"/>
        <v>1.48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108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55">
        <v>40</v>
      </c>
      <c r="B52" s="161" t="s">
        <v>191</v>
      </c>
      <c r="C52" s="192" t="s">
        <v>192</v>
      </c>
      <c r="D52" s="163" t="s">
        <v>130</v>
      </c>
      <c r="E52" s="169">
        <v>6</v>
      </c>
      <c r="F52" s="171"/>
      <c r="G52" s="172">
        <f t="shared" si="7"/>
        <v>0</v>
      </c>
      <c r="H52" s="171"/>
      <c r="I52" s="172">
        <f t="shared" si="8"/>
        <v>0</v>
      </c>
      <c r="J52" s="171"/>
      <c r="K52" s="172">
        <f t="shared" si="9"/>
        <v>0</v>
      </c>
      <c r="L52" s="172">
        <v>21</v>
      </c>
      <c r="M52" s="172">
        <f t="shared" si="10"/>
        <v>0</v>
      </c>
      <c r="N52" s="164">
        <v>2.4000000000000001E-4</v>
      </c>
      <c r="O52" s="164">
        <f t="shared" si="11"/>
        <v>1.4400000000000001E-3</v>
      </c>
      <c r="P52" s="164">
        <v>0</v>
      </c>
      <c r="Q52" s="164">
        <f t="shared" si="12"/>
        <v>0</v>
      </c>
      <c r="R52" s="164"/>
      <c r="S52" s="164"/>
      <c r="T52" s="165">
        <v>0.27800000000000002</v>
      </c>
      <c r="U52" s="164">
        <f t="shared" si="13"/>
        <v>1.67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108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ht="22.5" outlineLevel="1">
      <c r="A53" s="155">
        <v>41</v>
      </c>
      <c r="B53" s="161" t="s">
        <v>193</v>
      </c>
      <c r="C53" s="192" t="s">
        <v>194</v>
      </c>
      <c r="D53" s="163" t="s">
        <v>121</v>
      </c>
      <c r="E53" s="169">
        <v>2</v>
      </c>
      <c r="F53" s="171"/>
      <c r="G53" s="172">
        <f t="shared" si="7"/>
        <v>0</v>
      </c>
      <c r="H53" s="171"/>
      <c r="I53" s="172">
        <f t="shared" si="8"/>
        <v>0</v>
      </c>
      <c r="J53" s="171"/>
      <c r="K53" s="172">
        <f t="shared" si="9"/>
        <v>0</v>
      </c>
      <c r="L53" s="172">
        <v>21</v>
      </c>
      <c r="M53" s="172">
        <f t="shared" si="10"/>
        <v>0</v>
      </c>
      <c r="N53" s="164">
        <v>5.9999999999999995E-4</v>
      </c>
      <c r="O53" s="164">
        <f t="shared" si="11"/>
        <v>1.1999999999999999E-3</v>
      </c>
      <c r="P53" s="164">
        <v>0</v>
      </c>
      <c r="Q53" s="164">
        <f t="shared" si="12"/>
        <v>0</v>
      </c>
      <c r="R53" s="164"/>
      <c r="S53" s="164"/>
      <c r="T53" s="165">
        <v>0</v>
      </c>
      <c r="U53" s="164">
        <f t="shared" si="13"/>
        <v>0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108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55">
        <v>42</v>
      </c>
      <c r="B54" s="161" t="s">
        <v>195</v>
      </c>
      <c r="C54" s="192" t="s">
        <v>196</v>
      </c>
      <c r="D54" s="163" t="s">
        <v>124</v>
      </c>
      <c r="E54" s="169">
        <v>0.24428</v>
      </c>
      <c r="F54" s="171"/>
      <c r="G54" s="172">
        <f t="shared" si="7"/>
        <v>0</v>
      </c>
      <c r="H54" s="171"/>
      <c r="I54" s="172">
        <f t="shared" si="8"/>
        <v>0</v>
      </c>
      <c r="J54" s="171"/>
      <c r="K54" s="172">
        <f t="shared" si="9"/>
        <v>0</v>
      </c>
      <c r="L54" s="172">
        <v>21</v>
      </c>
      <c r="M54" s="172">
        <f t="shared" si="10"/>
        <v>0</v>
      </c>
      <c r="N54" s="164">
        <v>0</v>
      </c>
      <c r="O54" s="164">
        <f t="shared" si="11"/>
        <v>0</v>
      </c>
      <c r="P54" s="164">
        <v>0</v>
      </c>
      <c r="Q54" s="164">
        <f t="shared" si="12"/>
        <v>0</v>
      </c>
      <c r="R54" s="164"/>
      <c r="S54" s="164"/>
      <c r="T54" s="165">
        <v>2.5750000000000002</v>
      </c>
      <c r="U54" s="164">
        <f t="shared" si="13"/>
        <v>0.63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108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>
      <c r="A55" s="156" t="s">
        <v>103</v>
      </c>
      <c r="B55" s="162" t="s">
        <v>70</v>
      </c>
      <c r="C55" s="193" t="s">
        <v>71</v>
      </c>
      <c r="D55" s="166"/>
      <c r="E55" s="170"/>
      <c r="F55" s="173"/>
      <c r="G55" s="173">
        <f>SUMIF(AE56:AE66,"&lt;&gt;NOR",G56:G66)</f>
        <v>0</v>
      </c>
      <c r="H55" s="173"/>
      <c r="I55" s="173">
        <f>SUM(I56:I66)</f>
        <v>0</v>
      </c>
      <c r="J55" s="173"/>
      <c r="K55" s="173">
        <f>SUM(K56:K66)</f>
        <v>0</v>
      </c>
      <c r="L55" s="173"/>
      <c r="M55" s="173">
        <f>SUM(M56:M66)</f>
        <v>0</v>
      </c>
      <c r="N55" s="167"/>
      <c r="O55" s="167">
        <f>SUM(O56:O66)</f>
        <v>0.57013999999999998</v>
      </c>
      <c r="P55" s="167"/>
      <c r="Q55" s="167">
        <f>SUM(Q56:Q66)</f>
        <v>1.9265999999999999</v>
      </c>
      <c r="R55" s="167"/>
      <c r="S55" s="167"/>
      <c r="T55" s="168"/>
      <c r="U55" s="167">
        <f>SUM(U56:U66)</f>
        <v>33.96</v>
      </c>
      <c r="AE55" t="s">
        <v>104</v>
      </c>
    </row>
    <row r="56" spans="1:60" outlineLevel="1">
      <c r="A56" s="155">
        <v>43</v>
      </c>
      <c r="B56" s="161" t="s">
        <v>197</v>
      </c>
      <c r="C56" s="192" t="s">
        <v>198</v>
      </c>
      <c r="D56" s="163" t="s">
        <v>130</v>
      </c>
      <c r="E56" s="169">
        <v>2</v>
      </c>
      <c r="F56" s="171"/>
      <c r="G56" s="172">
        <f t="shared" ref="G56:G66" si="14">ROUND(E56*F56,2)</f>
        <v>0</v>
      </c>
      <c r="H56" s="171"/>
      <c r="I56" s="172">
        <f t="shared" ref="I56:I66" si="15">ROUND(E56*H56,2)</f>
        <v>0</v>
      </c>
      <c r="J56" s="171"/>
      <c r="K56" s="172">
        <f t="shared" ref="K56:K66" si="16">ROUND(E56*J56,2)</f>
        <v>0</v>
      </c>
      <c r="L56" s="172">
        <v>21</v>
      </c>
      <c r="M56" s="172">
        <f t="shared" ref="M56:M66" si="17">G56*(1+L56/100)</f>
        <v>0</v>
      </c>
      <c r="N56" s="164">
        <v>3.5200000000000002E-2</v>
      </c>
      <c r="O56" s="164">
        <f t="shared" ref="O56:O66" si="18">ROUND(E56*N56,5)</f>
        <v>7.0400000000000004E-2</v>
      </c>
      <c r="P56" s="164">
        <v>0</v>
      </c>
      <c r="Q56" s="164">
        <f t="shared" ref="Q56:Q66" si="19">ROUND(E56*P56,5)</f>
        <v>0</v>
      </c>
      <c r="R56" s="164"/>
      <c r="S56" s="164"/>
      <c r="T56" s="165">
        <v>0.95299999999999996</v>
      </c>
      <c r="U56" s="164">
        <f t="shared" ref="U56:U66" si="20">ROUND(E56*T56,2)</f>
        <v>1.91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108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>
      <c r="A57" s="155">
        <v>44</v>
      </c>
      <c r="B57" s="161" t="s">
        <v>199</v>
      </c>
      <c r="C57" s="192" t="s">
        <v>200</v>
      </c>
      <c r="D57" s="163" t="s">
        <v>130</v>
      </c>
      <c r="E57" s="169">
        <v>3</v>
      </c>
      <c r="F57" s="171"/>
      <c r="G57" s="172">
        <f t="shared" si="14"/>
        <v>0</v>
      </c>
      <c r="H57" s="171"/>
      <c r="I57" s="172">
        <f t="shared" si="15"/>
        <v>0</v>
      </c>
      <c r="J57" s="171"/>
      <c r="K57" s="172">
        <f t="shared" si="16"/>
        <v>0</v>
      </c>
      <c r="L57" s="172">
        <v>21</v>
      </c>
      <c r="M57" s="172">
        <f t="shared" si="17"/>
        <v>0</v>
      </c>
      <c r="N57" s="164">
        <v>2.1839999999999998E-2</v>
      </c>
      <c r="O57" s="164">
        <f t="shared" si="18"/>
        <v>6.5519999999999995E-2</v>
      </c>
      <c r="P57" s="164">
        <v>0</v>
      </c>
      <c r="Q57" s="164">
        <f t="shared" si="19"/>
        <v>0</v>
      </c>
      <c r="R57" s="164"/>
      <c r="S57" s="164"/>
      <c r="T57" s="165">
        <v>0.92800000000000005</v>
      </c>
      <c r="U57" s="164">
        <f t="shared" si="20"/>
        <v>2.78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108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55">
        <v>45</v>
      </c>
      <c r="B58" s="161" t="s">
        <v>201</v>
      </c>
      <c r="C58" s="192" t="s">
        <v>202</v>
      </c>
      <c r="D58" s="163" t="s">
        <v>130</v>
      </c>
      <c r="E58" s="169">
        <v>3</v>
      </c>
      <c r="F58" s="171"/>
      <c r="G58" s="172">
        <f t="shared" si="14"/>
        <v>0</v>
      </c>
      <c r="H58" s="171"/>
      <c r="I58" s="172">
        <f t="shared" si="15"/>
        <v>0</v>
      </c>
      <c r="J58" s="171"/>
      <c r="K58" s="172">
        <f t="shared" si="16"/>
        <v>0</v>
      </c>
      <c r="L58" s="172">
        <v>21</v>
      </c>
      <c r="M58" s="172">
        <f t="shared" si="17"/>
        <v>0</v>
      </c>
      <c r="N58" s="164">
        <v>3.2759999999999997E-2</v>
      </c>
      <c r="O58" s="164">
        <f t="shared" si="18"/>
        <v>9.8280000000000006E-2</v>
      </c>
      <c r="P58" s="164">
        <v>0</v>
      </c>
      <c r="Q58" s="164">
        <f t="shared" si="19"/>
        <v>0</v>
      </c>
      <c r="R58" s="164"/>
      <c r="S58" s="164"/>
      <c r="T58" s="165">
        <v>0.95099999999999996</v>
      </c>
      <c r="U58" s="164">
        <f t="shared" si="20"/>
        <v>2.85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108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55">
        <v>46</v>
      </c>
      <c r="B59" s="161" t="s">
        <v>203</v>
      </c>
      <c r="C59" s="192" t="s">
        <v>204</v>
      </c>
      <c r="D59" s="163" t="s">
        <v>130</v>
      </c>
      <c r="E59" s="169">
        <v>2</v>
      </c>
      <c r="F59" s="171"/>
      <c r="G59" s="172">
        <f t="shared" si="14"/>
        <v>0</v>
      </c>
      <c r="H59" s="171"/>
      <c r="I59" s="172">
        <f t="shared" si="15"/>
        <v>0</v>
      </c>
      <c r="J59" s="171"/>
      <c r="K59" s="172">
        <f t="shared" si="16"/>
        <v>0</v>
      </c>
      <c r="L59" s="172">
        <v>21</v>
      </c>
      <c r="M59" s="172">
        <f t="shared" si="17"/>
        <v>0</v>
      </c>
      <c r="N59" s="164">
        <v>4.3679999999999997E-2</v>
      </c>
      <c r="O59" s="164">
        <f t="shared" si="18"/>
        <v>8.7359999999999993E-2</v>
      </c>
      <c r="P59" s="164">
        <v>0</v>
      </c>
      <c r="Q59" s="164">
        <f t="shared" si="19"/>
        <v>0</v>
      </c>
      <c r="R59" s="164"/>
      <c r="S59" s="164"/>
      <c r="T59" s="165">
        <v>0.97499999999999998</v>
      </c>
      <c r="U59" s="164">
        <f t="shared" si="20"/>
        <v>1.95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108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55">
        <v>47</v>
      </c>
      <c r="B60" s="161" t="s">
        <v>205</v>
      </c>
      <c r="C60" s="192" t="s">
        <v>206</v>
      </c>
      <c r="D60" s="163" t="s">
        <v>130</v>
      </c>
      <c r="E60" s="169">
        <v>1</v>
      </c>
      <c r="F60" s="171"/>
      <c r="G60" s="172">
        <f t="shared" si="14"/>
        <v>0</v>
      </c>
      <c r="H60" s="171"/>
      <c r="I60" s="172">
        <f t="shared" si="15"/>
        <v>0</v>
      </c>
      <c r="J60" s="171"/>
      <c r="K60" s="172">
        <f t="shared" si="16"/>
        <v>0</v>
      </c>
      <c r="L60" s="172">
        <v>21</v>
      </c>
      <c r="M60" s="172">
        <f t="shared" si="17"/>
        <v>0</v>
      </c>
      <c r="N60" s="164">
        <v>5.4600000000000003E-2</v>
      </c>
      <c r="O60" s="164">
        <f t="shared" si="18"/>
        <v>5.4600000000000003E-2</v>
      </c>
      <c r="P60" s="164">
        <v>0</v>
      </c>
      <c r="Q60" s="164">
        <f t="shared" si="19"/>
        <v>0</v>
      </c>
      <c r="R60" s="164"/>
      <c r="S60" s="164"/>
      <c r="T60" s="165">
        <v>0.99199999999999999</v>
      </c>
      <c r="U60" s="164">
        <f t="shared" si="20"/>
        <v>0.99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108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>
      <c r="A61" s="155">
        <v>48</v>
      </c>
      <c r="B61" s="161" t="s">
        <v>207</v>
      </c>
      <c r="C61" s="192" t="s">
        <v>208</v>
      </c>
      <c r="D61" s="163" t="s">
        <v>130</v>
      </c>
      <c r="E61" s="169">
        <v>2</v>
      </c>
      <c r="F61" s="171"/>
      <c r="G61" s="172">
        <f t="shared" si="14"/>
        <v>0</v>
      </c>
      <c r="H61" s="171"/>
      <c r="I61" s="172">
        <f t="shared" si="15"/>
        <v>0</v>
      </c>
      <c r="J61" s="171"/>
      <c r="K61" s="172">
        <f t="shared" si="16"/>
        <v>0</v>
      </c>
      <c r="L61" s="172">
        <v>21</v>
      </c>
      <c r="M61" s="172">
        <f t="shared" si="17"/>
        <v>0</v>
      </c>
      <c r="N61" s="164">
        <v>7.6439999999999994E-2</v>
      </c>
      <c r="O61" s="164">
        <f t="shared" si="18"/>
        <v>0.15287999999999999</v>
      </c>
      <c r="P61" s="164">
        <v>0</v>
      </c>
      <c r="Q61" s="164">
        <f t="shared" si="19"/>
        <v>0</v>
      </c>
      <c r="R61" s="164"/>
      <c r="S61" s="164"/>
      <c r="T61" s="165">
        <v>1.0529999999999999</v>
      </c>
      <c r="U61" s="164">
        <f t="shared" si="20"/>
        <v>2.11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108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>
        <v>49</v>
      </c>
      <c r="B62" s="161" t="s">
        <v>209</v>
      </c>
      <c r="C62" s="192" t="s">
        <v>210</v>
      </c>
      <c r="D62" s="163" t="s">
        <v>130</v>
      </c>
      <c r="E62" s="169">
        <v>5</v>
      </c>
      <c r="F62" s="171"/>
      <c r="G62" s="172">
        <f t="shared" si="14"/>
        <v>0</v>
      </c>
      <c r="H62" s="171"/>
      <c r="I62" s="172">
        <f t="shared" si="15"/>
        <v>0</v>
      </c>
      <c r="J62" s="171"/>
      <c r="K62" s="172">
        <f t="shared" si="16"/>
        <v>0</v>
      </c>
      <c r="L62" s="172">
        <v>21</v>
      </c>
      <c r="M62" s="172">
        <f t="shared" si="17"/>
        <v>0</v>
      </c>
      <c r="N62" s="164">
        <v>7.9000000000000008E-3</v>
      </c>
      <c r="O62" s="164">
        <f t="shared" si="18"/>
        <v>3.95E-2</v>
      </c>
      <c r="P62" s="164">
        <v>0</v>
      </c>
      <c r="Q62" s="164">
        <f t="shared" si="19"/>
        <v>0</v>
      </c>
      <c r="R62" s="164"/>
      <c r="S62" s="164"/>
      <c r="T62" s="165">
        <v>0.90300000000000002</v>
      </c>
      <c r="U62" s="164">
        <f t="shared" si="20"/>
        <v>4.5199999999999996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108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>
        <v>50</v>
      </c>
      <c r="B63" s="161" t="s">
        <v>211</v>
      </c>
      <c r="C63" s="192" t="s">
        <v>212</v>
      </c>
      <c r="D63" s="163" t="s">
        <v>107</v>
      </c>
      <c r="E63" s="169">
        <v>60</v>
      </c>
      <c r="F63" s="171"/>
      <c r="G63" s="172">
        <f t="shared" si="14"/>
        <v>0</v>
      </c>
      <c r="H63" s="171"/>
      <c r="I63" s="172">
        <f t="shared" si="15"/>
        <v>0</v>
      </c>
      <c r="J63" s="171"/>
      <c r="K63" s="172">
        <f t="shared" si="16"/>
        <v>0</v>
      </c>
      <c r="L63" s="172">
        <v>21</v>
      </c>
      <c r="M63" s="172">
        <f t="shared" si="17"/>
        <v>0</v>
      </c>
      <c r="N63" s="164">
        <v>0</v>
      </c>
      <c r="O63" s="164">
        <f t="shared" si="18"/>
        <v>0</v>
      </c>
      <c r="P63" s="164">
        <v>2.3800000000000002E-2</v>
      </c>
      <c r="Q63" s="164">
        <f t="shared" si="19"/>
        <v>1.4279999999999999</v>
      </c>
      <c r="R63" s="164"/>
      <c r="S63" s="164"/>
      <c r="T63" s="165">
        <v>8.2000000000000003E-2</v>
      </c>
      <c r="U63" s="164">
        <f t="shared" si="20"/>
        <v>4.92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108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>
      <c r="A64" s="155">
        <v>51</v>
      </c>
      <c r="B64" s="161" t="s">
        <v>213</v>
      </c>
      <c r="C64" s="192" t="s">
        <v>214</v>
      </c>
      <c r="D64" s="163" t="s">
        <v>130</v>
      </c>
      <c r="E64" s="169">
        <v>20</v>
      </c>
      <c r="F64" s="171"/>
      <c r="G64" s="172">
        <f t="shared" si="14"/>
        <v>0</v>
      </c>
      <c r="H64" s="171"/>
      <c r="I64" s="172">
        <f t="shared" si="15"/>
        <v>0</v>
      </c>
      <c r="J64" s="171"/>
      <c r="K64" s="172">
        <f t="shared" si="16"/>
        <v>0</v>
      </c>
      <c r="L64" s="172">
        <v>21</v>
      </c>
      <c r="M64" s="172">
        <f t="shared" si="17"/>
        <v>0</v>
      </c>
      <c r="N64" s="164">
        <v>8.0000000000000007E-5</v>
      </c>
      <c r="O64" s="164">
        <f t="shared" si="18"/>
        <v>1.6000000000000001E-3</v>
      </c>
      <c r="P64" s="164">
        <v>2.4930000000000001E-2</v>
      </c>
      <c r="Q64" s="164">
        <f t="shared" si="19"/>
        <v>0.49859999999999999</v>
      </c>
      <c r="R64" s="164"/>
      <c r="S64" s="164"/>
      <c r="T64" s="165">
        <v>0.26800000000000002</v>
      </c>
      <c r="U64" s="164">
        <f t="shared" si="20"/>
        <v>5.36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108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>
      <c r="A65" s="155">
        <v>52</v>
      </c>
      <c r="B65" s="161" t="s">
        <v>215</v>
      </c>
      <c r="C65" s="192" t="s">
        <v>216</v>
      </c>
      <c r="D65" s="163" t="s">
        <v>130</v>
      </c>
      <c r="E65" s="169">
        <v>18</v>
      </c>
      <c r="F65" s="171"/>
      <c r="G65" s="172">
        <f t="shared" si="14"/>
        <v>0</v>
      </c>
      <c r="H65" s="171"/>
      <c r="I65" s="172">
        <f t="shared" si="15"/>
        <v>0</v>
      </c>
      <c r="J65" s="171"/>
      <c r="K65" s="172">
        <f t="shared" si="16"/>
        <v>0</v>
      </c>
      <c r="L65" s="172">
        <v>21</v>
      </c>
      <c r="M65" s="172">
        <f t="shared" si="17"/>
        <v>0</v>
      </c>
      <c r="N65" s="164">
        <v>0</v>
      </c>
      <c r="O65" s="164">
        <f t="shared" si="18"/>
        <v>0</v>
      </c>
      <c r="P65" s="164">
        <v>0</v>
      </c>
      <c r="Q65" s="164">
        <f t="shared" si="19"/>
        <v>0</v>
      </c>
      <c r="R65" s="164"/>
      <c r="S65" s="164"/>
      <c r="T65" s="165">
        <v>0.26800000000000002</v>
      </c>
      <c r="U65" s="164">
        <f t="shared" si="20"/>
        <v>4.82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108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55">
        <v>53</v>
      </c>
      <c r="B66" s="161" t="s">
        <v>217</v>
      </c>
      <c r="C66" s="192" t="s">
        <v>218</v>
      </c>
      <c r="D66" s="163" t="s">
        <v>124</v>
      </c>
      <c r="E66" s="169">
        <v>0.57013999999999998</v>
      </c>
      <c r="F66" s="171"/>
      <c r="G66" s="172">
        <f t="shared" si="14"/>
        <v>0</v>
      </c>
      <c r="H66" s="171"/>
      <c r="I66" s="172">
        <f t="shared" si="15"/>
        <v>0</v>
      </c>
      <c r="J66" s="171"/>
      <c r="K66" s="172">
        <f t="shared" si="16"/>
        <v>0</v>
      </c>
      <c r="L66" s="172">
        <v>21</v>
      </c>
      <c r="M66" s="172">
        <f t="shared" si="17"/>
        <v>0</v>
      </c>
      <c r="N66" s="164">
        <v>0</v>
      </c>
      <c r="O66" s="164">
        <f t="shared" si="18"/>
        <v>0</v>
      </c>
      <c r="P66" s="164">
        <v>0</v>
      </c>
      <c r="Q66" s="164">
        <f t="shared" si="19"/>
        <v>0</v>
      </c>
      <c r="R66" s="164"/>
      <c r="S66" s="164"/>
      <c r="T66" s="165">
        <v>3.0750000000000002</v>
      </c>
      <c r="U66" s="164">
        <f t="shared" si="20"/>
        <v>1.75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108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>
      <c r="A67" s="156" t="s">
        <v>103</v>
      </c>
      <c r="B67" s="162" t="s">
        <v>72</v>
      </c>
      <c r="C67" s="193" t="s">
        <v>73</v>
      </c>
      <c r="D67" s="166"/>
      <c r="E67" s="170"/>
      <c r="F67" s="173"/>
      <c r="G67" s="173">
        <f>SUMIF(AE68:AE71,"&lt;&gt;NOR",G68:G71)</f>
        <v>0</v>
      </c>
      <c r="H67" s="173"/>
      <c r="I67" s="173">
        <f>SUM(I68:I71)</f>
        <v>0</v>
      </c>
      <c r="J67" s="173"/>
      <c r="K67" s="173">
        <f>SUM(K68:K71)</f>
        <v>0</v>
      </c>
      <c r="L67" s="173"/>
      <c r="M67" s="173">
        <f>SUM(M68:M71)</f>
        <v>0</v>
      </c>
      <c r="N67" s="167"/>
      <c r="O67" s="167">
        <f>SUM(O68:O71)</f>
        <v>3.78E-2</v>
      </c>
      <c r="P67" s="167"/>
      <c r="Q67" s="167">
        <f>SUM(Q68:Q71)</f>
        <v>0</v>
      </c>
      <c r="R67" s="167"/>
      <c r="S67" s="167"/>
      <c r="T67" s="168"/>
      <c r="U67" s="167">
        <f>SUM(U68:U71)</f>
        <v>43.129999999999995</v>
      </c>
      <c r="AE67" t="s">
        <v>104</v>
      </c>
    </row>
    <row r="68" spans="1:60" outlineLevel="1">
      <c r="A68" s="155">
        <v>54</v>
      </c>
      <c r="B68" s="161" t="s">
        <v>219</v>
      </c>
      <c r="C68" s="192" t="s">
        <v>220</v>
      </c>
      <c r="D68" s="163" t="s">
        <v>107</v>
      </c>
      <c r="E68" s="169">
        <v>26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64">
        <v>2.4000000000000001E-4</v>
      </c>
      <c r="O68" s="164">
        <f>ROUND(E68*N68,5)</f>
        <v>6.2399999999999999E-3</v>
      </c>
      <c r="P68" s="164">
        <v>0</v>
      </c>
      <c r="Q68" s="164">
        <f>ROUND(E68*P68,5)</f>
        <v>0</v>
      </c>
      <c r="R68" s="164"/>
      <c r="S68" s="164"/>
      <c r="T68" s="165">
        <v>0.28699999999999998</v>
      </c>
      <c r="U68" s="164">
        <f>ROUND(E68*T68,2)</f>
        <v>7.46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108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ht="22.5" outlineLevel="1">
      <c r="A69" s="155">
        <v>55</v>
      </c>
      <c r="B69" s="161" t="s">
        <v>221</v>
      </c>
      <c r="C69" s="192" t="s">
        <v>222</v>
      </c>
      <c r="D69" s="163" t="s">
        <v>127</v>
      </c>
      <c r="E69" s="169">
        <v>180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4">
        <v>3.0000000000000001E-5</v>
      </c>
      <c r="O69" s="164">
        <f>ROUND(E69*N69,5)</f>
        <v>5.4000000000000003E-3</v>
      </c>
      <c r="P69" s="164">
        <v>0</v>
      </c>
      <c r="Q69" s="164">
        <f>ROUND(E69*P69,5)</f>
        <v>0</v>
      </c>
      <c r="R69" s="164"/>
      <c r="S69" s="164"/>
      <c r="T69" s="165">
        <v>2.9000000000000001E-2</v>
      </c>
      <c r="U69" s="164">
        <f>ROUND(E69*T69,2)</f>
        <v>5.22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108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>
      <c r="A70" s="155">
        <v>56</v>
      </c>
      <c r="B70" s="161" t="s">
        <v>223</v>
      </c>
      <c r="C70" s="192" t="s">
        <v>224</v>
      </c>
      <c r="D70" s="163" t="s">
        <v>127</v>
      </c>
      <c r="E70" s="169">
        <v>320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4">
        <v>6.9999999999999994E-5</v>
      </c>
      <c r="O70" s="164">
        <f>ROUND(E70*N70,5)</f>
        <v>2.24E-2</v>
      </c>
      <c r="P70" s="164">
        <v>0</v>
      </c>
      <c r="Q70" s="164">
        <f>ROUND(E70*P70,5)</f>
        <v>0</v>
      </c>
      <c r="R70" s="164"/>
      <c r="S70" s="164"/>
      <c r="T70" s="165">
        <v>8.8999999999999996E-2</v>
      </c>
      <c r="U70" s="164">
        <f>ROUND(E70*T70,2)</f>
        <v>28.48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108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55">
        <v>57</v>
      </c>
      <c r="B71" s="161" t="s">
        <v>225</v>
      </c>
      <c r="C71" s="192" t="s">
        <v>226</v>
      </c>
      <c r="D71" s="163" t="s">
        <v>127</v>
      </c>
      <c r="E71" s="169">
        <v>94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4">
        <v>4.0000000000000003E-5</v>
      </c>
      <c r="O71" s="164">
        <f>ROUND(E71*N71,5)</f>
        <v>3.7599999999999999E-3</v>
      </c>
      <c r="P71" s="164">
        <v>0</v>
      </c>
      <c r="Q71" s="164">
        <f>ROUND(E71*P71,5)</f>
        <v>0</v>
      </c>
      <c r="R71" s="164"/>
      <c r="S71" s="164"/>
      <c r="T71" s="165">
        <v>2.1000000000000001E-2</v>
      </c>
      <c r="U71" s="164">
        <f>ROUND(E71*T71,2)</f>
        <v>1.97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108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>
      <c r="A72" s="156" t="s">
        <v>103</v>
      </c>
      <c r="B72" s="162" t="s">
        <v>74</v>
      </c>
      <c r="C72" s="193" t="s">
        <v>75</v>
      </c>
      <c r="D72" s="166"/>
      <c r="E72" s="170"/>
      <c r="F72" s="173"/>
      <c r="G72" s="173">
        <f>SUMIF(AE73:AE74,"&lt;&gt;NOR",G73:G74)</f>
        <v>0</v>
      </c>
      <c r="H72" s="173"/>
      <c r="I72" s="173">
        <f>SUM(I73:I74)</f>
        <v>0</v>
      </c>
      <c r="J72" s="173"/>
      <c r="K72" s="173">
        <f>SUM(K73:K74)</f>
        <v>0</v>
      </c>
      <c r="L72" s="173"/>
      <c r="M72" s="173">
        <f>SUM(M73:M74)</f>
        <v>0</v>
      </c>
      <c r="N72" s="167"/>
      <c r="O72" s="167">
        <f>SUM(O73:O74)</f>
        <v>0</v>
      </c>
      <c r="P72" s="167"/>
      <c r="Q72" s="167">
        <f>SUM(Q73:Q74)</f>
        <v>0</v>
      </c>
      <c r="R72" s="167"/>
      <c r="S72" s="167"/>
      <c r="T72" s="168"/>
      <c r="U72" s="167">
        <f>SUM(U73:U74)</f>
        <v>0</v>
      </c>
      <c r="AE72" t="s">
        <v>104</v>
      </c>
    </row>
    <row r="73" spans="1:60" outlineLevel="1">
      <c r="A73" s="155">
        <v>58</v>
      </c>
      <c r="B73" s="161" t="s">
        <v>227</v>
      </c>
      <c r="C73" s="192" t="s">
        <v>228</v>
      </c>
      <c r="D73" s="163" t="s">
        <v>229</v>
      </c>
      <c r="E73" s="169">
        <v>72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4">
        <v>0</v>
      </c>
      <c r="O73" s="164">
        <f>ROUND(E73*N73,5)</f>
        <v>0</v>
      </c>
      <c r="P73" s="164">
        <v>0</v>
      </c>
      <c r="Q73" s="164">
        <f>ROUND(E73*P73,5)</f>
        <v>0</v>
      </c>
      <c r="R73" s="164"/>
      <c r="S73" s="164"/>
      <c r="T73" s="165">
        <v>0</v>
      </c>
      <c r="U73" s="164">
        <f>ROUND(E73*T73,2)</f>
        <v>0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108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ht="22.5" outlineLevel="1">
      <c r="A74" s="180">
        <v>59</v>
      </c>
      <c r="B74" s="181" t="s">
        <v>230</v>
      </c>
      <c r="C74" s="194" t="s">
        <v>231</v>
      </c>
      <c r="D74" s="182" t="s">
        <v>229</v>
      </c>
      <c r="E74" s="183">
        <v>195</v>
      </c>
      <c r="F74" s="184"/>
      <c r="G74" s="185">
        <f>ROUND(E74*F74,2)</f>
        <v>0</v>
      </c>
      <c r="H74" s="184"/>
      <c r="I74" s="185">
        <f>ROUND(E74*H74,2)</f>
        <v>0</v>
      </c>
      <c r="J74" s="184"/>
      <c r="K74" s="185">
        <f>ROUND(E74*J74,2)</f>
        <v>0</v>
      </c>
      <c r="L74" s="185">
        <v>21</v>
      </c>
      <c r="M74" s="185">
        <f>G74*(1+L74/100)</f>
        <v>0</v>
      </c>
      <c r="N74" s="186">
        <v>0</v>
      </c>
      <c r="O74" s="186">
        <f>ROUND(E74*N74,5)</f>
        <v>0</v>
      </c>
      <c r="P74" s="186">
        <v>0</v>
      </c>
      <c r="Q74" s="186">
        <f>ROUND(E74*P74,5)</f>
        <v>0</v>
      </c>
      <c r="R74" s="186"/>
      <c r="S74" s="186"/>
      <c r="T74" s="187">
        <v>0</v>
      </c>
      <c r="U74" s="186">
        <f>ROUND(E74*T74,2)</f>
        <v>0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108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>
      <c r="A75" s="6"/>
      <c r="B75" s="7" t="s">
        <v>232</v>
      </c>
      <c r="C75" s="195" t="s">
        <v>232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v>15</v>
      </c>
      <c r="AD75">
        <v>21</v>
      </c>
    </row>
    <row r="76" spans="1:60">
      <c r="A76" s="188"/>
      <c r="B76" s="189">
        <v>26</v>
      </c>
      <c r="C76" s="196" t="s">
        <v>232</v>
      </c>
      <c r="D76" s="190"/>
      <c r="E76" s="190"/>
      <c r="F76" s="190"/>
      <c r="G76" s="191">
        <f>G8+G10+G13+G18+G42+G55+G67+G72</f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f>SUMIF(L7:L74,AC75,G7:G74)</f>
        <v>0</v>
      </c>
      <c r="AD76">
        <f>SUMIF(L7:L74,AD75,G7:G74)</f>
        <v>0</v>
      </c>
      <c r="AE76" t="s">
        <v>233</v>
      </c>
    </row>
    <row r="77" spans="1:60">
      <c r="A77" s="6"/>
      <c r="B77" s="7" t="s">
        <v>232</v>
      </c>
      <c r="C77" s="195" t="s">
        <v>232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>
      <c r="A78" s="6"/>
      <c r="B78" s="7" t="s">
        <v>232</v>
      </c>
      <c r="C78" s="195" t="s">
        <v>232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>
      <c r="A79" s="266">
        <v>33</v>
      </c>
      <c r="B79" s="266"/>
      <c r="C79" s="267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>
      <c r="A80" s="250"/>
      <c r="B80" s="251"/>
      <c r="C80" s="252"/>
      <c r="D80" s="251"/>
      <c r="E80" s="251"/>
      <c r="F80" s="251"/>
      <c r="G80" s="25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E80" t="s">
        <v>234</v>
      </c>
    </row>
    <row r="81" spans="1:31">
      <c r="A81" s="254"/>
      <c r="B81" s="255"/>
      <c r="C81" s="256"/>
      <c r="D81" s="255"/>
      <c r="E81" s="255"/>
      <c r="F81" s="255"/>
      <c r="G81" s="25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254"/>
      <c r="B82" s="255"/>
      <c r="C82" s="256"/>
      <c r="D82" s="255"/>
      <c r="E82" s="255"/>
      <c r="F82" s="255"/>
      <c r="G82" s="25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54"/>
      <c r="B83" s="255"/>
      <c r="C83" s="256"/>
      <c r="D83" s="255"/>
      <c r="E83" s="255"/>
      <c r="F83" s="255"/>
      <c r="G83" s="25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8"/>
      <c r="B84" s="259"/>
      <c r="C84" s="260"/>
      <c r="D84" s="259"/>
      <c r="E84" s="259"/>
      <c r="F84" s="259"/>
      <c r="G84" s="26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6"/>
      <c r="B85" s="7" t="s">
        <v>232</v>
      </c>
      <c r="C85" s="195" t="s">
        <v>232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C86" s="197"/>
      <c r="AE86" t="s">
        <v>235</v>
      </c>
    </row>
  </sheetData>
  <mergeCells count="6">
    <mergeCell ref="A80:G84"/>
    <mergeCell ref="A1:G1"/>
    <mergeCell ref="C2:G2"/>
    <mergeCell ref="C3:G3"/>
    <mergeCell ref="C4:G4"/>
    <mergeCell ref="A79:C79"/>
  </mergeCells>
  <phoneticPr fontId="18" type="noConversion"/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Uživatel systému Windows</cp:lastModifiedBy>
  <cp:lastPrinted>2014-02-28T09:52:57Z</cp:lastPrinted>
  <dcterms:created xsi:type="dcterms:W3CDTF">2009-04-08T07:15:50Z</dcterms:created>
  <dcterms:modified xsi:type="dcterms:W3CDTF">2020-11-02T13:28:38Z</dcterms:modified>
</cp:coreProperties>
</file>